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540" windowWidth="15480" windowHeight="5835" activeTab="4"/>
  </bookViews>
  <sheets>
    <sheet name="Etapa 1" sheetId="1" r:id="rId1"/>
    <sheet name="Etapa 2" sheetId="7" r:id="rId2"/>
    <sheet name="Etapa 3" sheetId="8" r:id="rId3"/>
    <sheet name="Etapa 4" sheetId="9" r:id="rId4"/>
    <sheet name="Etapa 5" sheetId="10" r:id="rId5"/>
    <sheet name="General" sheetId="6" r:id="rId6"/>
  </sheets>
  <definedNames>
    <definedName name="_xlnm._FilterDatabase" localSheetId="2" hidden="1">'Etapa 3'!$F$22:$G$31</definedName>
    <definedName name="_xlnm._FilterDatabase" localSheetId="3" hidden="1">'Etapa 4'!$F$91:$G$116</definedName>
    <definedName name="_xlnm._FilterDatabase" localSheetId="4" hidden="1">'Etapa 5'!$F$24:$G$35</definedName>
    <definedName name="_xlnm._FilterDatabase" localSheetId="5" hidden="1">General!$A$5:$I$5</definedName>
  </definedNames>
  <calcPr calcId="125725"/>
</workbook>
</file>

<file path=xl/calcChain.xml><?xml version="1.0" encoding="utf-8"?>
<calcChain xmlns="http://schemas.openxmlformats.org/spreadsheetml/2006/main">
  <c r="G61" i="10"/>
  <c r="G57"/>
  <c r="G51"/>
  <c r="G50"/>
  <c r="G48"/>
  <c r="G70"/>
  <c r="G63"/>
  <c r="G62"/>
  <c r="G60"/>
  <c r="G59"/>
  <c r="G58"/>
  <c r="G56"/>
  <c r="G55"/>
  <c r="G54"/>
  <c r="G53"/>
  <c r="G52"/>
  <c r="G49"/>
  <c r="G69"/>
  <c r="G68"/>
  <c r="G67"/>
  <c r="G66"/>
  <c r="G65"/>
  <c r="G64"/>
  <c r="C61"/>
  <c r="C50"/>
  <c r="C49"/>
  <c r="C64"/>
  <c r="C60"/>
  <c r="C58"/>
  <c r="C57"/>
  <c r="C56"/>
  <c r="C55"/>
  <c r="C54"/>
  <c r="C53"/>
  <c r="C52"/>
  <c r="C51"/>
  <c r="C48"/>
  <c r="C65"/>
  <c r="C63"/>
  <c r="C62"/>
  <c r="C59"/>
  <c r="C91" i="9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42" i="10"/>
  <c r="G43"/>
  <c r="G41"/>
  <c r="G39"/>
  <c r="G40"/>
  <c r="C40"/>
  <c r="C39"/>
  <c r="C41"/>
  <c r="H76" i="6"/>
  <c r="G32" i="10"/>
  <c r="G29"/>
  <c r="G35"/>
  <c r="G31"/>
  <c r="G34"/>
  <c r="G33"/>
  <c r="G27"/>
  <c r="G24"/>
  <c r="G28"/>
  <c r="G25"/>
  <c r="G26"/>
  <c r="G30"/>
  <c r="C32"/>
  <c r="C29"/>
  <c r="C31"/>
  <c r="C28"/>
  <c r="C30"/>
  <c r="C33"/>
  <c r="C26"/>
  <c r="C24"/>
  <c r="C25"/>
  <c r="C34"/>
  <c r="C27"/>
  <c r="G20"/>
  <c r="G18"/>
  <c r="G16"/>
  <c r="G15"/>
  <c r="G19"/>
  <c r="G17"/>
  <c r="C15"/>
  <c r="C16"/>
  <c r="C17"/>
  <c r="C18"/>
  <c r="G10"/>
  <c r="G7"/>
  <c r="G9"/>
  <c r="G8"/>
  <c r="C8"/>
  <c r="C7"/>
  <c r="C9"/>
  <c r="H211" i="6" l="1"/>
  <c r="H208"/>
  <c r="H158"/>
  <c r="H26"/>
  <c r="G75" i="9"/>
  <c r="G77"/>
  <c r="G74"/>
  <c r="G72"/>
  <c r="G73"/>
  <c r="G71"/>
  <c r="G76"/>
  <c r="C73"/>
  <c r="C72"/>
  <c r="C71"/>
  <c r="G52"/>
  <c r="G57"/>
  <c r="G58"/>
  <c r="G56"/>
  <c r="G53"/>
  <c r="G54"/>
  <c r="G50"/>
  <c r="G49"/>
  <c r="G48"/>
  <c r="G47"/>
  <c r="G55"/>
  <c r="G51"/>
  <c r="C60"/>
  <c r="C55"/>
  <c r="C59"/>
  <c r="C58"/>
  <c r="C56"/>
  <c r="C57"/>
  <c r="C54"/>
  <c r="C52"/>
  <c r="C53"/>
  <c r="C50"/>
  <c r="C51"/>
  <c r="C48"/>
  <c r="C49"/>
  <c r="C47"/>
  <c r="G28"/>
  <c r="G27"/>
  <c r="G26"/>
  <c r="G25"/>
  <c r="G24"/>
  <c r="G23"/>
  <c r="G22"/>
  <c r="C25"/>
  <c r="C24"/>
  <c r="C23"/>
  <c r="C22"/>
  <c r="G9"/>
  <c r="G8"/>
  <c r="G7"/>
  <c r="C9"/>
  <c r="C8"/>
  <c r="C7"/>
  <c r="G113" i="8" l="1"/>
  <c r="G111"/>
  <c r="G110"/>
  <c r="G108"/>
  <c r="H207" i="6" l="1"/>
  <c r="H206"/>
  <c r="H205"/>
  <c r="H204"/>
  <c r="H203"/>
  <c r="H202"/>
  <c r="H201"/>
  <c r="H200"/>
  <c r="H199"/>
  <c r="H188"/>
  <c r="H187"/>
  <c r="H157"/>
  <c r="H156"/>
  <c r="H144"/>
  <c r="G106" i="8"/>
  <c r="G101"/>
  <c r="G96"/>
  <c r="G94"/>
  <c r="G91"/>
  <c r="G100"/>
  <c r="G99"/>
  <c r="G95"/>
  <c r="G93"/>
  <c r="G92"/>
  <c r="G89"/>
  <c r="G88"/>
  <c r="G105"/>
  <c r="G104"/>
  <c r="G103"/>
  <c r="G102"/>
  <c r="G98"/>
  <c r="G97"/>
  <c r="C104"/>
  <c r="C93"/>
  <c r="C91"/>
  <c r="C90"/>
  <c r="C105"/>
  <c r="C103"/>
  <c r="C102"/>
  <c r="C101"/>
  <c r="C100"/>
  <c r="C99"/>
  <c r="C98"/>
  <c r="C97"/>
  <c r="C96"/>
  <c r="C94"/>
  <c r="C92"/>
  <c r="C89"/>
  <c r="C88"/>
  <c r="C95"/>
  <c r="H81" i="6"/>
  <c r="H78"/>
  <c r="H72"/>
  <c r="H42"/>
  <c r="H43"/>
  <c r="H37"/>
  <c r="H32"/>
  <c r="H36"/>
  <c r="H9"/>
  <c r="H92"/>
  <c r="H96"/>
  <c r="C73" i="8"/>
  <c r="C72"/>
  <c r="C71"/>
  <c r="C70"/>
  <c r="G29"/>
  <c r="G26"/>
  <c r="G22"/>
  <c r="G27"/>
  <c r="G31"/>
  <c r="G25"/>
  <c r="G23"/>
  <c r="G28"/>
  <c r="G30"/>
  <c r="G24"/>
  <c r="C23"/>
  <c r="C22"/>
  <c r="G49"/>
  <c r="G52"/>
  <c r="G51"/>
  <c r="G47"/>
  <c r="G46"/>
  <c r="G50"/>
  <c r="G48"/>
  <c r="C57"/>
  <c r="C53"/>
  <c r="C56"/>
  <c r="C54"/>
  <c r="G9"/>
  <c r="G8"/>
  <c r="G7"/>
  <c r="C52"/>
  <c r="C50"/>
  <c r="C58"/>
  <c r="C48"/>
  <c r="C46"/>
  <c r="C49"/>
  <c r="C47"/>
  <c r="C51"/>
  <c r="C55"/>
  <c r="C9"/>
  <c r="C8"/>
  <c r="C7"/>
  <c r="C10"/>
  <c r="H185" i="6" l="1"/>
  <c r="H136" l="1"/>
  <c r="H142"/>
  <c r="H140"/>
  <c r="I109" i="7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H105" i="6" l="1"/>
  <c r="I76" i="7"/>
  <c r="I75"/>
  <c r="I74"/>
  <c r="I73"/>
  <c r="I72"/>
  <c r="I71"/>
  <c r="I70"/>
  <c r="H95" i="6"/>
  <c r="H94"/>
  <c r="D74" i="7"/>
  <c r="D73"/>
  <c r="D72"/>
  <c r="D71"/>
  <c r="D70"/>
  <c r="H77" i="6"/>
  <c r="I54" i="7"/>
  <c r="I53"/>
  <c r="I52"/>
  <c r="I51"/>
  <c r="I50"/>
  <c r="I49"/>
  <c r="I48"/>
  <c r="I47"/>
  <c r="I46"/>
  <c r="D59"/>
  <c r="D58"/>
  <c r="D57"/>
  <c r="D56"/>
  <c r="D55"/>
  <c r="D54"/>
  <c r="D53"/>
  <c r="D52"/>
  <c r="D51"/>
  <c r="D50"/>
  <c r="D49"/>
  <c r="D48"/>
  <c r="D47"/>
  <c r="D46"/>
  <c r="H39" i="6" l="1"/>
  <c r="H41"/>
  <c r="H31"/>
  <c r="I27" i="7"/>
  <c r="I26"/>
  <c r="I25"/>
  <c r="I24"/>
  <c r="I23"/>
  <c r="I22"/>
  <c r="D23"/>
  <c r="D22"/>
  <c r="H19" i="6"/>
  <c r="H14"/>
  <c r="H17"/>
  <c r="I11" i="7"/>
  <c r="I10"/>
  <c r="I9"/>
  <c r="I8"/>
  <c r="I7"/>
  <c r="D9"/>
  <c r="D8"/>
  <c r="D7"/>
  <c r="H190" i="6" l="1"/>
  <c r="H198" l="1"/>
  <c r="H197"/>
  <c r="H196"/>
  <c r="H183"/>
  <c r="H177"/>
  <c r="H195"/>
  <c r="H194"/>
  <c r="H193"/>
  <c r="H192"/>
  <c r="H181"/>
  <c r="H191"/>
  <c r="H189"/>
  <c r="H180"/>
  <c r="H186"/>
  <c r="H176"/>
  <c r="H182"/>
  <c r="H184"/>
  <c r="H179"/>
  <c r="H178"/>
  <c r="H147"/>
  <c r="H155"/>
  <c r="H154"/>
  <c r="H139"/>
  <c r="H153"/>
  <c r="H152"/>
  <c r="H145"/>
  <c r="H151"/>
  <c r="H146"/>
  <c r="H150"/>
  <c r="H149"/>
  <c r="H148"/>
  <c r="H135"/>
  <c r="H134"/>
  <c r="H143"/>
  <c r="H132"/>
  <c r="H141"/>
  <c r="H133"/>
  <c r="H138"/>
  <c r="H137"/>
  <c r="H106"/>
  <c r="H100"/>
  <c r="H107"/>
  <c r="H103"/>
  <c r="H104"/>
  <c r="H102"/>
  <c r="H101"/>
  <c r="H93"/>
  <c r="H91"/>
  <c r="H90"/>
  <c r="H80"/>
  <c r="H79"/>
  <c r="H70"/>
  <c r="H73"/>
  <c r="H74"/>
  <c r="H75"/>
  <c r="H68"/>
  <c r="H66"/>
  <c r="H69"/>
  <c r="H71"/>
  <c r="H67"/>
  <c r="H62"/>
  <c r="H61"/>
  <c r="H48"/>
  <c r="H56"/>
  <c r="H60"/>
  <c r="H59"/>
  <c r="H50"/>
  <c r="H57"/>
  <c r="H54"/>
  <c r="H58"/>
  <c r="H53"/>
  <c r="H55"/>
  <c r="H47"/>
  <c r="H52"/>
  <c r="H46"/>
  <c r="H51"/>
  <c r="H49"/>
  <c r="H33"/>
  <c r="H34"/>
  <c r="H40"/>
  <c r="H35"/>
  <c r="H30"/>
  <c r="H38"/>
  <c r="H25"/>
  <c r="H24"/>
  <c r="H23"/>
  <c r="H15"/>
  <c r="H18"/>
  <c r="H16"/>
  <c r="H13"/>
  <c r="H8"/>
  <c r="H6"/>
  <c r="H7"/>
</calcChain>
</file>

<file path=xl/sharedStrings.xml><?xml version="1.0" encoding="utf-8"?>
<sst xmlns="http://schemas.openxmlformats.org/spreadsheetml/2006/main" count="828" uniqueCount="190">
  <si>
    <t>CLASAMENT GENERAL</t>
  </si>
  <si>
    <t>Începători</t>
  </si>
  <si>
    <t>Începători fete</t>
  </si>
  <si>
    <t>FETE</t>
  </si>
  <si>
    <t>BĂIEŢI</t>
  </si>
  <si>
    <t>Frunza Nadira</t>
  </si>
  <si>
    <t>Alexandru Briana</t>
  </si>
  <si>
    <t>Popa Luca</t>
  </si>
  <si>
    <t>Dosoniu Victor</t>
  </si>
  <si>
    <t>Lala Maia</t>
  </si>
  <si>
    <t>Gogoloi Mario</t>
  </si>
  <si>
    <t>Glava Mara</t>
  </si>
  <si>
    <t>Coltan Amalia</t>
  </si>
  <si>
    <t>Osan Irina</t>
  </si>
  <si>
    <t>Micsa Teo</t>
  </si>
  <si>
    <t>Back Robert</t>
  </si>
  <si>
    <t>Loc</t>
  </si>
  <si>
    <t>Nume prenume</t>
  </si>
  <si>
    <t>Etapa I</t>
  </si>
  <si>
    <t>Ruba Patrick</t>
  </si>
  <si>
    <t>Etapa II</t>
  </si>
  <si>
    <t>Etapa III</t>
  </si>
  <si>
    <t>Etapa IV</t>
  </si>
  <si>
    <t>Etapa V</t>
  </si>
  <si>
    <t>Total</t>
  </si>
  <si>
    <t>Începători băieţi</t>
  </si>
  <si>
    <t>Doran Raisa</t>
  </si>
  <si>
    <t>Doran Andrei</t>
  </si>
  <si>
    <t>Schmelas Erwin</t>
  </si>
  <si>
    <t>Micsa Sergiu</t>
  </si>
  <si>
    <t>Szazi Timeea</t>
  </si>
  <si>
    <t>Popa Robert</t>
  </si>
  <si>
    <t>Lala Ioana</t>
  </si>
  <si>
    <t>Jurebie Vlad</t>
  </si>
  <si>
    <t>Osan Vlad</t>
  </si>
  <si>
    <t>Berger Seline</t>
  </si>
  <si>
    <t>Copii sub 10 ani - fete</t>
  </si>
  <si>
    <t>Ardelean Rares</t>
  </si>
  <si>
    <t>Iakab Melissa</t>
  </si>
  <si>
    <t>Popescu Denis</t>
  </si>
  <si>
    <t>Vladuceanu Tudor</t>
  </si>
  <si>
    <t>OPEN</t>
  </si>
  <si>
    <t>Padurean Gabriela</t>
  </si>
  <si>
    <t>Copii sub 10 ani - băieţi</t>
  </si>
  <si>
    <t>Cizmas Alvin</t>
  </si>
  <si>
    <t>Open - fete</t>
  </si>
  <si>
    <t>Open - băieţi</t>
  </si>
  <si>
    <t>Director concurs</t>
  </si>
  <si>
    <t>Krubl Helmuth</t>
  </si>
  <si>
    <t>Intocmit</t>
  </si>
  <si>
    <t>Matesoane Adrian</t>
  </si>
  <si>
    <t>CUPA " PRIETENII MUNŢILOR " ediţia XXXI</t>
  </si>
  <si>
    <t>Copii sub 10 ani (2007-)</t>
  </si>
  <si>
    <t>Juniori mici 11-14 ani(2003-2006)</t>
  </si>
  <si>
    <t>Juniori mari 15-18 ani(2002-1999)</t>
  </si>
  <si>
    <t>Cupa "Prietenii Munţilor" ediţia a-XXXI-a 2017</t>
  </si>
  <si>
    <t>Mitrus Bianca</t>
  </si>
  <si>
    <t>Urdei Alexandra</t>
  </si>
  <si>
    <t>Popa Ioana</t>
  </si>
  <si>
    <t>Marocico  Raul</t>
  </si>
  <si>
    <t>Glosic Dragos</t>
  </si>
  <si>
    <t>Dinut Ian</t>
  </si>
  <si>
    <t>Ciuta Mihnea</t>
  </si>
  <si>
    <t>Halalau Robert</t>
  </si>
  <si>
    <t>Ghimboasa Rares</t>
  </si>
  <si>
    <t>Tonea Anais</t>
  </si>
  <si>
    <t>Bancanau Bogdan</t>
  </si>
  <si>
    <t>Padurean Marius</t>
  </si>
  <si>
    <t>Cimpan Filip</t>
  </si>
  <si>
    <t>Vasiu Miruna</t>
  </si>
  <si>
    <t>Deaconu Alina</t>
  </si>
  <si>
    <t>Negrutiu Stoia Maria</t>
  </si>
  <si>
    <t>Bejenariu Daria</t>
  </si>
  <si>
    <t>Cioponea Andra</t>
  </si>
  <si>
    <t>Kraydel Andra</t>
  </si>
  <si>
    <t>Beres Alexia</t>
  </si>
  <si>
    <t>Hlinca Adriana</t>
  </si>
  <si>
    <t>Otelariu Teodora</t>
  </si>
  <si>
    <t>Juniori mici - 11-14 ani fete</t>
  </si>
  <si>
    <t>Juniori mici - 11-14 ani băieţi</t>
  </si>
  <si>
    <t>Kiss Vlad</t>
  </si>
  <si>
    <t>Mandis Alexandru</t>
  </si>
  <si>
    <t>Stoia Patric</t>
  </si>
  <si>
    <t>Juniori mari - 15-18 ani  fete</t>
  </si>
  <si>
    <t>Juniori mari -15-18 ani băieţi</t>
  </si>
  <si>
    <t>Otelariu Cristina</t>
  </si>
  <si>
    <t>Siladi Mihai</t>
  </si>
  <si>
    <t>Mersa Slecko</t>
  </si>
  <si>
    <t>Stoia Patrick</t>
  </si>
  <si>
    <t>Marocico Raul</t>
  </si>
  <si>
    <t>Negrutiu Stoia</t>
  </si>
  <si>
    <t>Otelariu Crsitina</t>
  </si>
  <si>
    <t>Pârtia " Goznuta  " - 28 ianuarie 2017</t>
  </si>
  <si>
    <t>Pârtia " Crucea de brazi  " - 29 ianuarie 2017</t>
  </si>
  <si>
    <t>Pascu Andrei</t>
  </si>
  <si>
    <t>Niculescu Darius</t>
  </si>
  <si>
    <t>Niculescu David</t>
  </si>
  <si>
    <t>Martinescu Alex</t>
  </si>
  <si>
    <t>Pista Valentin</t>
  </si>
  <si>
    <t>Martinescu Patricia</t>
  </si>
  <si>
    <t>Petrica Anca</t>
  </si>
  <si>
    <t>Rosca Catalin</t>
  </si>
  <si>
    <t>POPA IOANA</t>
  </si>
  <si>
    <t>URDEI ALEXANDRA</t>
  </si>
  <si>
    <t>MITRUS BIANCA</t>
  </si>
  <si>
    <t>CRISAN IULIA</t>
  </si>
  <si>
    <t>MAROCICO RAUL</t>
  </si>
  <si>
    <t>HALALAU ROBERT</t>
  </si>
  <si>
    <t>GHIMBOASA RARES</t>
  </si>
  <si>
    <t>COLTAN AMALIA</t>
  </si>
  <si>
    <t>VASIU MIRUNA</t>
  </si>
  <si>
    <t>BERGER SELINE</t>
  </si>
  <si>
    <t>OSAN IRINA</t>
  </si>
  <si>
    <t>DORAN RAISA</t>
  </si>
  <si>
    <t>IAKAB MELISSA</t>
  </si>
  <si>
    <t>FRUNZA NADIRA</t>
  </si>
  <si>
    <t>CIOPONEA ANDRA</t>
  </si>
  <si>
    <t>DEACONU ALINA</t>
  </si>
  <si>
    <t>ALEXANDRU BRIANA</t>
  </si>
  <si>
    <t>BEJENARIU DARIA</t>
  </si>
  <si>
    <t>HLINCA ADRIANA</t>
  </si>
  <si>
    <t>JUREBIE VLAD</t>
  </si>
  <si>
    <t>OSAN VLAD</t>
  </si>
  <si>
    <t>BACK ROBERT</t>
  </si>
  <si>
    <t>SCHMELAS ERWIN</t>
  </si>
  <si>
    <t>MICSA TEO</t>
  </si>
  <si>
    <t>POPESCU DENIS</t>
  </si>
  <si>
    <t>STOIA PATRIC</t>
  </si>
  <si>
    <t>MANDIS ALEXANDRU</t>
  </si>
  <si>
    <t>NITULESCU PAUL</t>
  </si>
  <si>
    <t>RUSU VLAD</t>
  </si>
  <si>
    <t>SCHEUSAN ALEXANDRU</t>
  </si>
  <si>
    <t>LALA MAIA</t>
  </si>
  <si>
    <t>NEGRUTIU STOIA MARIA</t>
  </si>
  <si>
    <t>TONEA ANAIS</t>
  </si>
  <si>
    <t>GLAVA MARA</t>
  </si>
  <si>
    <t>POPA LUCA</t>
  </si>
  <si>
    <t>BANCANAU BOGDAN</t>
  </si>
  <si>
    <t>DOSONIU VICTOR</t>
  </si>
  <si>
    <t>MARTINESCU ALEX</t>
  </si>
  <si>
    <t>CIMPAN FILIP</t>
  </si>
  <si>
    <t>CRISAN TUDOR</t>
  </si>
  <si>
    <t>LASZLO EDUARD</t>
  </si>
  <si>
    <t>SCHEUSAN ANDREI</t>
  </si>
  <si>
    <t>BELADAN DOMINIC</t>
  </si>
  <si>
    <t>ZLATAR VICTOR</t>
  </si>
  <si>
    <t>LALA IOANA</t>
  </si>
  <si>
    <t>SZAZI TIMEEA</t>
  </si>
  <si>
    <t>NINA ALEXANDRA</t>
  </si>
  <si>
    <t>BORDEAN CARINA</t>
  </si>
  <si>
    <t>SILADI MIHAI</t>
  </si>
  <si>
    <t>MERSA SLECKO</t>
  </si>
  <si>
    <t>MICSA SERGIU</t>
  </si>
  <si>
    <t>CIZMAS ALVIN</t>
  </si>
  <si>
    <t>DORAN ANDREI</t>
  </si>
  <si>
    <t>ROSCA CATALIN</t>
  </si>
  <si>
    <t>POPA ROBERT</t>
  </si>
  <si>
    <t>Nina Alexandra</t>
  </si>
  <si>
    <t>Bordean Carina</t>
  </si>
  <si>
    <t>Crisan Iulia</t>
  </si>
  <si>
    <t>Scheusan Andrei</t>
  </si>
  <si>
    <t>Beladan Dominic</t>
  </si>
  <si>
    <t>Laszlo Eduard</t>
  </si>
  <si>
    <t>Zlatar Victor</t>
  </si>
  <si>
    <t>Crisan Tudor</t>
  </si>
  <si>
    <t>Scheusan Alexandru</t>
  </si>
  <si>
    <t>Rusu Vlad</t>
  </si>
  <si>
    <t>Nitulescu Paul</t>
  </si>
  <si>
    <t>Sceusan Andrei</t>
  </si>
  <si>
    <t>Pârtia " GOZNUTA" - 11 februarie 2017</t>
  </si>
  <si>
    <t>Pârtia " Crucea de brazi" - 12 februarie 2017</t>
  </si>
  <si>
    <t>DEACONU LAURA</t>
  </si>
  <si>
    <t>BERES ALEXIA</t>
  </si>
  <si>
    <t>PISTA VALENTIN</t>
  </si>
  <si>
    <t>Deaconu Laura</t>
  </si>
  <si>
    <t>Deadonu Laura</t>
  </si>
  <si>
    <t>Pârtia " Goznuta " - 25 februarie 2017</t>
  </si>
  <si>
    <t>CAIMAN SEBASTIAN</t>
  </si>
  <si>
    <t>DELCEA OVIDIU</t>
  </si>
  <si>
    <t>Caiman Sebastian</t>
  </si>
  <si>
    <t>Mersa  Srecko</t>
  </si>
  <si>
    <t>MERSA SRECKO</t>
  </si>
  <si>
    <t>Delcea Ovidiu</t>
  </si>
  <si>
    <t>Mersa Srecko</t>
  </si>
  <si>
    <t>Back Ecaterina</t>
  </si>
  <si>
    <t>Clasament etapa I - a</t>
  </si>
  <si>
    <t>Clasament etapa II - a</t>
  </si>
  <si>
    <t>Clasament etapa III - a</t>
  </si>
  <si>
    <t>Clasament etapa IV - a</t>
  </si>
  <si>
    <t>Clasament etapa V - 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</si>
</sst>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color rgb="FF000000"/>
      <name val="Arial"/>
    </font>
    <font>
      <sz val="10"/>
      <name val="Arial"/>
    </font>
    <font>
      <b/>
      <sz val="14"/>
      <name val="Arial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1" fillId="0" borderId="4" xfId="0" applyFont="1" applyFill="1" applyBorder="1"/>
    <xf numFmtId="0" fontId="3" fillId="0" borderId="4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5" xfId="0" applyFont="1" applyFill="1" applyBorder="1"/>
    <xf numFmtId="2" fontId="1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3" fillId="0" borderId="5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Font="1" applyFill="1" applyBorder="1"/>
    <xf numFmtId="0" fontId="1" fillId="0" borderId="5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2" fontId="1" fillId="0" borderId="7" xfId="0" applyNumberFormat="1" applyFont="1" applyFill="1" applyBorder="1"/>
    <xf numFmtId="0" fontId="0" fillId="0" borderId="1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/>
    <xf numFmtId="4" fontId="0" fillId="0" borderId="1" xfId="0" applyNumberFormat="1" applyFont="1" applyFill="1" applyBorder="1"/>
    <xf numFmtId="4" fontId="3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0" fillId="0" borderId="0" xfId="0" applyNumberFormat="1" applyFill="1"/>
    <xf numFmtId="4" fontId="0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/>
    <xf numFmtId="4" fontId="1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22" xfId="0" applyFont="1" applyFill="1" applyBorder="1"/>
    <xf numFmtId="4" fontId="4" fillId="0" borderId="1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0" fillId="0" borderId="13" xfId="0" applyFill="1" applyBorder="1"/>
    <xf numFmtId="4" fontId="0" fillId="0" borderId="13" xfId="0" applyNumberFormat="1" applyFill="1" applyBorder="1"/>
    <xf numFmtId="0" fontId="4" fillId="0" borderId="4" xfId="0" applyFont="1" applyFill="1" applyBorder="1" applyAlignment="1">
      <alignment horizontal="center"/>
    </xf>
    <xf numFmtId="0" fontId="4" fillId="0" borderId="13" xfId="0" applyFont="1" applyFill="1" applyBorder="1"/>
    <xf numFmtId="0" fontId="5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3" xfId="0" applyFont="1" applyFill="1" applyBorder="1"/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Border="1"/>
    <xf numFmtId="0" fontId="1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0" borderId="6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workbookViewId="0">
      <selection activeCell="G11" sqref="G11:H11"/>
    </sheetView>
  </sheetViews>
  <sheetFormatPr defaultColWidth="17.28515625" defaultRowHeight="15" customHeight="1"/>
  <cols>
    <col min="1" max="1" width="5" style="1" customWidth="1"/>
    <col min="2" max="2" width="17.42578125" style="1" customWidth="1"/>
    <col min="3" max="3" width="9.5703125" style="1" customWidth="1"/>
    <col min="4" max="4" width="9.85546875" style="1" customWidth="1"/>
    <col min="5" max="5" width="4.7109375" style="1" customWidth="1"/>
    <col min="6" max="6" width="5.28515625" style="1" customWidth="1"/>
    <col min="7" max="7" width="19.7109375" style="1" customWidth="1"/>
    <col min="8" max="8" width="8.5703125" style="1" customWidth="1"/>
    <col min="9" max="9" width="10.7109375" style="1" customWidth="1"/>
    <col min="10" max="16384" width="17.28515625" style="1"/>
  </cols>
  <sheetData>
    <row r="1" spans="1:9" ht="18" customHeight="1">
      <c r="A1" s="140" t="s">
        <v>51</v>
      </c>
      <c r="B1" s="141"/>
      <c r="C1" s="141"/>
      <c r="D1" s="141"/>
      <c r="E1" s="141"/>
      <c r="F1" s="141"/>
      <c r="G1" s="141"/>
      <c r="H1" s="141"/>
      <c r="I1" s="141"/>
    </row>
    <row r="2" spans="1:9" ht="18" customHeight="1">
      <c r="A2" s="140" t="s">
        <v>185</v>
      </c>
      <c r="B2" s="141"/>
      <c r="C2" s="141"/>
      <c r="D2" s="141"/>
      <c r="E2" s="141"/>
      <c r="F2" s="141"/>
      <c r="G2" s="141"/>
      <c r="H2" s="141"/>
      <c r="I2" s="141"/>
    </row>
    <row r="3" spans="1:9" ht="18" customHeight="1">
      <c r="A3" s="144" t="s">
        <v>92</v>
      </c>
      <c r="B3" s="141"/>
      <c r="C3" s="141"/>
      <c r="D3" s="141"/>
      <c r="E3" s="141"/>
      <c r="F3" s="141"/>
      <c r="G3" s="141"/>
      <c r="H3" s="141"/>
      <c r="I3" s="141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 ht="18" customHeight="1">
      <c r="A5" s="140" t="s">
        <v>1</v>
      </c>
      <c r="B5" s="141"/>
      <c r="C5" s="141"/>
      <c r="D5" s="141"/>
      <c r="E5" s="141"/>
      <c r="F5" s="141"/>
      <c r="G5" s="141"/>
      <c r="H5" s="141"/>
      <c r="I5" s="141"/>
    </row>
    <row r="6" spans="1:9" ht="18" customHeight="1">
      <c r="A6" s="140" t="s">
        <v>3</v>
      </c>
      <c r="B6" s="141"/>
      <c r="C6" s="141"/>
      <c r="D6" s="141"/>
      <c r="E6" s="12"/>
      <c r="F6" s="140" t="s">
        <v>4</v>
      </c>
      <c r="G6" s="141"/>
      <c r="H6" s="141"/>
      <c r="I6" s="141"/>
    </row>
    <row r="7" spans="1:9" ht="18" customHeight="1">
      <c r="A7" s="3">
        <v>1</v>
      </c>
      <c r="B7" s="147" t="s">
        <v>56</v>
      </c>
      <c r="C7" s="148"/>
      <c r="D7" s="3">
        <v>60.99</v>
      </c>
      <c r="E7" s="13"/>
      <c r="F7" s="3">
        <v>1</v>
      </c>
      <c r="G7" s="149" t="s">
        <v>89</v>
      </c>
      <c r="H7" s="148"/>
      <c r="I7" s="3">
        <v>53.17</v>
      </c>
    </row>
    <row r="8" spans="1:9" ht="18" customHeight="1">
      <c r="A8" s="3">
        <v>2</v>
      </c>
      <c r="B8" s="147" t="s">
        <v>57</v>
      </c>
      <c r="C8" s="148"/>
      <c r="D8" s="3">
        <v>66.34</v>
      </c>
      <c r="E8" s="13"/>
      <c r="F8" s="3">
        <v>2</v>
      </c>
      <c r="G8" s="149" t="s">
        <v>60</v>
      </c>
      <c r="H8" s="148"/>
      <c r="I8" s="3">
        <v>60.55</v>
      </c>
    </row>
    <row r="9" spans="1:9" ht="18" customHeight="1">
      <c r="A9" s="3">
        <v>3</v>
      </c>
      <c r="B9" s="147" t="s">
        <v>58</v>
      </c>
      <c r="C9" s="148"/>
      <c r="D9" s="32">
        <v>126.51</v>
      </c>
      <c r="E9" s="13"/>
      <c r="F9" s="3">
        <v>3</v>
      </c>
      <c r="G9" s="149" t="s">
        <v>61</v>
      </c>
      <c r="H9" s="148"/>
      <c r="I9" s="3">
        <v>68.39</v>
      </c>
    </row>
    <row r="10" spans="1:9" ht="18" customHeight="1">
      <c r="A10" s="3">
        <v>4</v>
      </c>
      <c r="B10" s="147"/>
      <c r="C10" s="148"/>
      <c r="D10" s="3"/>
      <c r="E10" s="13"/>
      <c r="F10" s="3">
        <v>4</v>
      </c>
      <c r="G10" s="149" t="s">
        <v>62</v>
      </c>
      <c r="H10" s="148"/>
      <c r="I10" s="3">
        <v>76.63</v>
      </c>
    </row>
    <row r="11" spans="1:9" ht="18" customHeight="1">
      <c r="A11" s="3">
        <v>5</v>
      </c>
      <c r="B11" s="147"/>
      <c r="C11" s="148"/>
      <c r="D11" s="3"/>
      <c r="E11" s="13"/>
      <c r="F11" s="3">
        <v>5</v>
      </c>
      <c r="G11" s="149" t="s">
        <v>63</v>
      </c>
      <c r="H11" s="148"/>
      <c r="I11" s="42">
        <v>68.900000000000006</v>
      </c>
    </row>
    <row r="12" spans="1:9" ht="18" customHeight="1">
      <c r="A12" s="3">
        <v>6</v>
      </c>
      <c r="B12" s="147"/>
      <c r="C12" s="148"/>
      <c r="D12" s="3"/>
      <c r="E12" s="13"/>
      <c r="F12" s="3">
        <v>6</v>
      </c>
      <c r="G12" s="149" t="s">
        <v>64</v>
      </c>
      <c r="H12" s="148"/>
      <c r="I12" s="42">
        <v>103.39</v>
      </c>
    </row>
    <row r="13" spans="1:9" ht="18" customHeight="1">
      <c r="A13" s="3">
        <v>7</v>
      </c>
      <c r="B13" s="147"/>
      <c r="C13" s="148"/>
      <c r="D13" s="3"/>
      <c r="E13" s="13"/>
      <c r="F13" s="3">
        <v>7</v>
      </c>
      <c r="G13" s="147"/>
      <c r="H13" s="148"/>
      <c r="I13" s="3"/>
    </row>
    <row r="14" spans="1:9" ht="18" customHeight="1">
      <c r="A14" s="3">
        <v>8</v>
      </c>
      <c r="B14" s="147"/>
      <c r="C14" s="148"/>
      <c r="D14" s="3"/>
      <c r="E14" s="13"/>
      <c r="F14" s="3">
        <v>8</v>
      </c>
      <c r="G14" s="147"/>
      <c r="H14" s="148"/>
      <c r="I14" s="3"/>
    </row>
    <row r="15" spans="1:9" ht="18" customHeight="1">
      <c r="A15" s="3">
        <v>9</v>
      </c>
      <c r="B15" s="147"/>
      <c r="C15" s="148"/>
      <c r="D15" s="3"/>
      <c r="E15" s="13"/>
      <c r="F15" s="3">
        <v>9</v>
      </c>
      <c r="G15" s="147"/>
      <c r="H15" s="148"/>
      <c r="I15" s="3"/>
    </row>
    <row r="16" spans="1:9" ht="18" customHeight="1">
      <c r="A16" s="3">
        <v>10</v>
      </c>
      <c r="B16" s="147"/>
      <c r="C16" s="148"/>
      <c r="D16" s="5"/>
      <c r="E16" s="13"/>
      <c r="F16" s="3"/>
      <c r="G16" s="145"/>
      <c r="H16" s="146"/>
      <c r="I16" s="3"/>
    </row>
    <row r="17" spans="1:9" ht="18" customHeight="1">
      <c r="A17" s="5">
        <v>11</v>
      </c>
      <c r="B17" s="147"/>
      <c r="C17" s="148"/>
      <c r="D17" s="5"/>
      <c r="E17" s="13"/>
      <c r="F17" s="3"/>
      <c r="G17" s="145"/>
      <c r="H17" s="146"/>
      <c r="I17" s="3"/>
    </row>
    <row r="18" spans="1:9" ht="18" customHeight="1">
      <c r="A18" s="2"/>
      <c r="B18" s="2"/>
      <c r="C18" s="2"/>
      <c r="D18" s="2"/>
      <c r="E18" s="2"/>
      <c r="F18" s="13"/>
      <c r="G18" s="13"/>
      <c r="H18" s="13"/>
      <c r="I18" s="13"/>
    </row>
    <row r="19" spans="1:9" s="37" customFormat="1" ht="18" customHeight="1">
      <c r="A19" s="2"/>
      <c r="B19" s="2"/>
      <c r="C19" s="2"/>
      <c r="D19" s="2"/>
      <c r="E19" s="2"/>
      <c r="F19" s="13"/>
      <c r="G19" s="13"/>
      <c r="H19" s="13"/>
      <c r="I19" s="13"/>
    </row>
    <row r="20" spans="1:9" ht="18" customHeight="1">
      <c r="A20" s="140" t="s">
        <v>52</v>
      </c>
      <c r="B20" s="141"/>
      <c r="C20" s="141"/>
      <c r="D20" s="141"/>
      <c r="E20" s="141"/>
      <c r="F20" s="141"/>
      <c r="G20" s="141"/>
      <c r="H20" s="141"/>
      <c r="I20" s="141"/>
    </row>
    <row r="21" spans="1:9" ht="18" customHeight="1">
      <c r="A21" s="140" t="s">
        <v>3</v>
      </c>
      <c r="B21" s="141"/>
      <c r="C21" s="141"/>
      <c r="D21" s="141"/>
      <c r="E21" s="12"/>
      <c r="F21" s="140" t="s">
        <v>4</v>
      </c>
      <c r="G21" s="141"/>
      <c r="H21" s="141"/>
      <c r="I21" s="141"/>
    </row>
    <row r="22" spans="1:9" ht="18" customHeight="1">
      <c r="A22" s="3">
        <v>1</v>
      </c>
      <c r="B22" s="43" t="s">
        <v>9</v>
      </c>
      <c r="C22" s="24"/>
      <c r="D22" s="3">
        <v>70.8</v>
      </c>
      <c r="E22" s="13"/>
      <c r="F22" s="3">
        <v>1</v>
      </c>
      <c r="G22" s="43" t="s">
        <v>67</v>
      </c>
      <c r="H22" s="24"/>
      <c r="I22" s="3">
        <v>78.91</v>
      </c>
    </row>
    <row r="23" spans="1:9" ht="18" customHeight="1">
      <c r="A23" s="3">
        <v>2</v>
      </c>
      <c r="B23" s="43" t="s">
        <v>11</v>
      </c>
      <c r="C23" s="24"/>
      <c r="D23" s="3">
        <v>78.430000000000007</v>
      </c>
      <c r="E23" s="13"/>
      <c r="F23" s="3">
        <v>2</v>
      </c>
      <c r="G23" s="43" t="s">
        <v>7</v>
      </c>
      <c r="H23" s="24"/>
      <c r="I23" s="3">
        <v>80.55</v>
      </c>
    </row>
    <row r="24" spans="1:9" ht="18" customHeight="1">
      <c r="A24" s="3">
        <v>3</v>
      </c>
      <c r="B24" s="43" t="s">
        <v>65</v>
      </c>
      <c r="C24" s="24"/>
      <c r="D24" s="3">
        <v>91.35</v>
      </c>
      <c r="E24" s="13"/>
      <c r="F24" s="3">
        <v>3</v>
      </c>
      <c r="G24" s="43" t="s">
        <v>66</v>
      </c>
      <c r="H24" s="24"/>
      <c r="I24" s="3">
        <v>89.76</v>
      </c>
    </row>
    <row r="25" spans="1:9" ht="18" customHeight="1">
      <c r="A25" s="3">
        <v>4</v>
      </c>
      <c r="B25" s="4"/>
      <c r="C25" s="24"/>
      <c r="D25" s="3"/>
      <c r="E25" s="13"/>
      <c r="F25" s="3">
        <v>4</v>
      </c>
      <c r="G25" s="43" t="s">
        <v>19</v>
      </c>
      <c r="H25" s="24"/>
      <c r="I25" s="25">
        <v>129.85</v>
      </c>
    </row>
    <row r="26" spans="1:9" ht="18" customHeight="1">
      <c r="A26" s="3">
        <v>5</v>
      </c>
      <c r="B26" s="4"/>
      <c r="C26" s="24"/>
      <c r="D26" s="3"/>
      <c r="E26" s="13"/>
      <c r="F26" s="3">
        <v>5</v>
      </c>
      <c r="G26" s="43" t="s">
        <v>68</v>
      </c>
      <c r="H26" s="24"/>
      <c r="I26" s="42">
        <v>44.89</v>
      </c>
    </row>
    <row r="27" spans="1:9" ht="18" customHeight="1">
      <c r="A27" s="3">
        <v>6</v>
      </c>
      <c r="B27" s="4"/>
      <c r="C27" s="24"/>
      <c r="D27" s="3"/>
      <c r="E27" s="13"/>
      <c r="F27" s="3">
        <v>6</v>
      </c>
      <c r="G27" s="43" t="s">
        <v>8</v>
      </c>
      <c r="H27" s="24"/>
      <c r="I27" s="42">
        <v>78.19</v>
      </c>
    </row>
    <row r="28" spans="1:9" ht="18" customHeight="1">
      <c r="A28" s="3">
        <v>7</v>
      </c>
      <c r="B28" s="4"/>
      <c r="C28" s="26"/>
      <c r="D28" s="3"/>
      <c r="E28" s="13"/>
      <c r="F28" s="3">
        <v>7</v>
      </c>
      <c r="G28" s="4"/>
      <c r="H28" s="24"/>
      <c r="I28" s="3"/>
    </row>
    <row r="29" spans="1:9" ht="18" customHeight="1">
      <c r="A29" s="3">
        <v>8</v>
      </c>
      <c r="B29" s="4"/>
      <c r="C29" s="24"/>
      <c r="D29" s="3"/>
      <c r="E29" s="13"/>
      <c r="F29" s="3">
        <v>8</v>
      </c>
      <c r="G29" s="4"/>
      <c r="H29" s="24"/>
      <c r="I29" s="3"/>
    </row>
    <row r="30" spans="1:9" ht="18" customHeight="1">
      <c r="A30" s="3">
        <v>9</v>
      </c>
      <c r="B30" s="4"/>
      <c r="C30" s="24"/>
      <c r="D30" s="3"/>
      <c r="E30" s="13"/>
      <c r="F30" s="3">
        <v>9</v>
      </c>
      <c r="G30" s="15"/>
      <c r="H30" s="27"/>
      <c r="I30" s="3"/>
    </row>
    <row r="31" spans="1:9" ht="18" customHeight="1">
      <c r="A31" s="2"/>
      <c r="B31" s="2"/>
      <c r="C31" s="2"/>
      <c r="D31" s="2"/>
      <c r="E31" s="2"/>
      <c r="F31" s="13"/>
      <c r="G31" s="13"/>
      <c r="H31" s="13"/>
      <c r="I31" s="13"/>
    </row>
    <row r="32" spans="1:9" s="37" customFormat="1" ht="18" customHeight="1">
      <c r="A32" s="2"/>
      <c r="B32" s="2"/>
      <c r="C32" s="2"/>
      <c r="D32" s="2"/>
      <c r="E32" s="2"/>
      <c r="F32" s="13"/>
      <c r="G32" s="13"/>
      <c r="H32" s="13"/>
      <c r="I32" s="13"/>
    </row>
    <row r="33" spans="1:9" s="37" customFormat="1" ht="18" customHeight="1">
      <c r="A33" s="2"/>
      <c r="B33" s="2"/>
      <c r="C33" s="2"/>
      <c r="D33" s="2"/>
      <c r="E33" s="2"/>
      <c r="F33" s="13"/>
      <c r="G33" s="13"/>
      <c r="H33" s="13"/>
      <c r="I33" s="13"/>
    </row>
    <row r="34" spans="1:9" s="37" customFormat="1" ht="18" customHeight="1">
      <c r="A34" s="2"/>
      <c r="B34" s="2"/>
      <c r="C34" s="2"/>
      <c r="D34" s="2"/>
      <c r="E34" s="2"/>
      <c r="F34" s="13"/>
      <c r="G34" s="13"/>
      <c r="H34" s="13"/>
      <c r="I34" s="13"/>
    </row>
    <row r="35" spans="1:9" s="37" customFormat="1" ht="18" customHeight="1">
      <c r="A35" s="2"/>
      <c r="B35" s="2"/>
      <c r="C35" s="2"/>
      <c r="D35" s="2"/>
      <c r="E35" s="2"/>
      <c r="F35" s="13"/>
      <c r="G35" s="13"/>
      <c r="H35" s="13"/>
      <c r="I35" s="13"/>
    </row>
    <row r="36" spans="1:9" s="37" customFormat="1" ht="18" customHeight="1">
      <c r="A36" s="2"/>
      <c r="B36" s="2"/>
      <c r="C36" s="2"/>
      <c r="D36" s="2"/>
      <c r="E36" s="2"/>
      <c r="F36" s="13"/>
      <c r="G36" s="13"/>
      <c r="H36" s="13"/>
      <c r="I36" s="13"/>
    </row>
    <row r="37" spans="1:9" s="37" customFormat="1" ht="18" customHeight="1">
      <c r="A37" s="2"/>
      <c r="B37" s="2"/>
      <c r="C37" s="2"/>
      <c r="D37" s="2"/>
      <c r="E37" s="2"/>
      <c r="F37" s="13"/>
      <c r="G37" s="13"/>
      <c r="H37" s="13"/>
      <c r="I37" s="13"/>
    </row>
    <row r="38" spans="1:9" s="37" customFormat="1" ht="18" customHeight="1">
      <c r="A38" s="2"/>
      <c r="B38" s="2"/>
      <c r="C38" s="2"/>
      <c r="D38" s="2"/>
      <c r="E38" s="2"/>
      <c r="F38" s="13"/>
      <c r="G38" s="13"/>
      <c r="H38" s="13"/>
      <c r="I38" s="13"/>
    </row>
    <row r="39" spans="1:9" s="37" customFormat="1" ht="18" customHeight="1">
      <c r="A39" s="2"/>
      <c r="B39" s="2"/>
      <c r="C39" s="2"/>
      <c r="D39" s="2"/>
      <c r="E39" s="2"/>
      <c r="F39" s="13"/>
      <c r="G39" s="13"/>
      <c r="H39" s="13"/>
      <c r="I39" s="13"/>
    </row>
    <row r="40" spans="1:9" ht="18" customHeight="1">
      <c r="A40" s="140" t="s">
        <v>53</v>
      </c>
      <c r="B40" s="141"/>
      <c r="C40" s="141"/>
      <c r="D40" s="141"/>
      <c r="E40" s="141"/>
      <c r="F40" s="141"/>
      <c r="G40" s="141"/>
      <c r="H40" s="141"/>
      <c r="I40" s="141"/>
    </row>
    <row r="41" spans="1:9" ht="18" customHeight="1">
      <c r="A41" s="142" t="s">
        <v>3</v>
      </c>
      <c r="B41" s="143"/>
      <c r="C41" s="143"/>
      <c r="D41" s="143"/>
      <c r="E41" s="12"/>
      <c r="F41" s="140" t="s">
        <v>4</v>
      </c>
      <c r="G41" s="141"/>
      <c r="H41" s="141"/>
      <c r="I41" s="141"/>
    </row>
    <row r="42" spans="1:9" ht="18" customHeight="1">
      <c r="A42" s="28">
        <v>1</v>
      </c>
      <c r="B42" s="43" t="s">
        <v>13</v>
      </c>
      <c r="C42" s="24"/>
      <c r="D42" s="3">
        <v>69.099999999999994</v>
      </c>
      <c r="E42" s="13"/>
      <c r="F42" s="3">
        <v>1</v>
      </c>
      <c r="G42" s="43" t="s">
        <v>14</v>
      </c>
      <c r="H42" s="24"/>
      <c r="I42" s="3">
        <v>56.05</v>
      </c>
    </row>
    <row r="43" spans="1:9" ht="18" customHeight="1">
      <c r="A43" s="28">
        <v>2</v>
      </c>
      <c r="B43" s="43" t="s">
        <v>69</v>
      </c>
      <c r="C43" s="24"/>
      <c r="D43" s="3">
        <v>72.13</v>
      </c>
      <c r="E43" s="13"/>
      <c r="F43" s="3">
        <v>2</v>
      </c>
      <c r="G43" s="43" t="s">
        <v>15</v>
      </c>
      <c r="H43" s="24"/>
      <c r="I43" s="3">
        <v>63.65</v>
      </c>
    </row>
    <row r="44" spans="1:9" ht="18" customHeight="1">
      <c r="A44" s="28">
        <v>3</v>
      </c>
      <c r="B44" s="43" t="s">
        <v>26</v>
      </c>
      <c r="C44" s="24"/>
      <c r="D44" s="3">
        <v>73.47</v>
      </c>
      <c r="E44" s="13"/>
      <c r="F44" s="3">
        <v>3</v>
      </c>
      <c r="G44" s="43" t="s">
        <v>34</v>
      </c>
      <c r="H44" s="24"/>
      <c r="I44" s="3">
        <v>67.91</v>
      </c>
    </row>
    <row r="45" spans="1:9" ht="18" customHeight="1">
      <c r="A45" s="28">
        <v>4</v>
      </c>
      <c r="B45" s="43" t="s">
        <v>12</v>
      </c>
      <c r="C45" s="24"/>
      <c r="D45" s="3">
        <v>75.3</v>
      </c>
      <c r="E45" s="13"/>
      <c r="F45" s="3">
        <v>4</v>
      </c>
      <c r="G45" s="43" t="s">
        <v>28</v>
      </c>
      <c r="H45" s="24"/>
      <c r="I45" s="3">
        <v>68.84</v>
      </c>
    </row>
    <row r="46" spans="1:9" ht="18" customHeight="1">
      <c r="A46" s="28">
        <v>5</v>
      </c>
      <c r="B46" s="43" t="s">
        <v>35</v>
      </c>
      <c r="C46" s="24"/>
      <c r="D46" s="3">
        <v>77.12</v>
      </c>
      <c r="E46" s="13"/>
      <c r="F46" s="3">
        <v>5</v>
      </c>
      <c r="G46" s="43" t="s">
        <v>33</v>
      </c>
      <c r="H46" s="24"/>
      <c r="I46" s="3">
        <v>72.25</v>
      </c>
    </row>
    <row r="47" spans="1:9" ht="18" customHeight="1">
      <c r="A47" s="28">
        <v>6</v>
      </c>
      <c r="B47" s="43" t="s">
        <v>5</v>
      </c>
      <c r="C47" s="24"/>
      <c r="D47" s="3">
        <v>83.21</v>
      </c>
      <c r="E47" s="13"/>
      <c r="F47" s="3">
        <v>6</v>
      </c>
      <c r="G47" s="43" t="s">
        <v>80</v>
      </c>
      <c r="H47" s="24"/>
      <c r="I47" s="3">
        <v>74.19</v>
      </c>
    </row>
    <row r="48" spans="1:9" ht="18" customHeight="1">
      <c r="A48" s="28">
        <v>7</v>
      </c>
      <c r="B48" s="43" t="s">
        <v>70</v>
      </c>
      <c r="C48" s="24"/>
      <c r="D48" s="3">
        <v>83.87</v>
      </c>
      <c r="E48" s="13"/>
      <c r="F48" s="3">
        <v>7</v>
      </c>
      <c r="G48" s="43" t="s">
        <v>81</v>
      </c>
      <c r="H48" s="24"/>
      <c r="I48" s="25">
        <v>76.959999999999994</v>
      </c>
    </row>
    <row r="49" spans="1:9" ht="18" customHeight="1">
      <c r="A49" s="28">
        <v>8</v>
      </c>
      <c r="B49" s="43" t="s">
        <v>90</v>
      </c>
      <c r="C49" s="24"/>
      <c r="D49" s="3">
        <v>84.11</v>
      </c>
      <c r="E49" s="13"/>
      <c r="F49" s="3">
        <v>8</v>
      </c>
      <c r="G49" s="43" t="s">
        <v>88</v>
      </c>
      <c r="H49" s="24"/>
      <c r="I49" s="3">
        <v>80.239999999999995</v>
      </c>
    </row>
    <row r="50" spans="1:9" ht="18" customHeight="1">
      <c r="A50" s="28">
        <v>9</v>
      </c>
      <c r="B50" s="43" t="s">
        <v>6</v>
      </c>
      <c r="C50" s="24"/>
      <c r="D50" s="3">
        <v>85.53</v>
      </c>
      <c r="E50" s="13"/>
      <c r="F50" s="3">
        <v>9</v>
      </c>
      <c r="G50" s="43" t="s">
        <v>39</v>
      </c>
      <c r="H50" s="24"/>
      <c r="I50" s="25">
        <v>88.6</v>
      </c>
    </row>
    <row r="51" spans="1:9" ht="18" customHeight="1">
      <c r="A51" s="28">
        <v>10</v>
      </c>
      <c r="B51" s="43" t="s">
        <v>72</v>
      </c>
      <c r="C51" s="24"/>
      <c r="D51" s="3">
        <v>88.66</v>
      </c>
      <c r="E51" s="13"/>
      <c r="F51" s="3">
        <v>10</v>
      </c>
      <c r="G51" s="43" t="s">
        <v>10</v>
      </c>
      <c r="H51" s="24"/>
      <c r="I51" s="25">
        <v>99.01</v>
      </c>
    </row>
    <row r="52" spans="1:9" ht="18" customHeight="1">
      <c r="A52" s="28">
        <v>11</v>
      </c>
      <c r="B52" s="43" t="s">
        <v>73</v>
      </c>
      <c r="C52" s="24"/>
      <c r="D52" s="32">
        <v>104.93</v>
      </c>
      <c r="E52" s="13"/>
      <c r="F52" s="3">
        <v>11</v>
      </c>
      <c r="G52" s="43" t="s">
        <v>40</v>
      </c>
      <c r="H52" s="24"/>
      <c r="I52" s="42">
        <v>81.569999999999993</v>
      </c>
    </row>
    <row r="53" spans="1:9" ht="18" customHeight="1">
      <c r="A53" s="28">
        <v>12</v>
      </c>
      <c r="B53" s="43" t="s">
        <v>74</v>
      </c>
      <c r="C53" s="24"/>
      <c r="D53" s="32">
        <v>108.26</v>
      </c>
      <c r="E53" s="13"/>
      <c r="F53" s="3">
        <v>12</v>
      </c>
      <c r="G53" s="4"/>
      <c r="H53" s="24"/>
      <c r="I53" s="3"/>
    </row>
    <row r="54" spans="1:9" ht="18" customHeight="1">
      <c r="A54" s="28">
        <v>13</v>
      </c>
      <c r="B54" s="43" t="s">
        <v>42</v>
      </c>
      <c r="C54" s="24"/>
      <c r="D54" s="32">
        <v>109.37</v>
      </c>
      <c r="E54" s="13"/>
      <c r="F54" s="3">
        <v>13</v>
      </c>
      <c r="G54" s="4"/>
      <c r="H54" s="24"/>
      <c r="I54" s="3"/>
    </row>
    <row r="55" spans="1:9" ht="18" customHeight="1">
      <c r="A55" s="29">
        <v>14</v>
      </c>
      <c r="B55" s="44" t="s">
        <v>75</v>
      </c>
      <c r="C55" s="30"/>
      <c r="D55" s="46">
        <v>118.55</v>
      </c>
      <c r="E55" s="13"/>
      <c r="F55" s="3">
        <v>14</v>
      </c>
      <c r="G55" s="28"/>
      <c r="H55" s="31"/>
      <c r="I55" s="25"/>
    </row>
    <row r="56" spans="1:9" ht="18" customHeight="1">
      <c r="A56" s="3">
        <v>15</v>
      </c>
      <c r="B56" s="43" t="s">
        <v>38</v>
      </c>
      <c r="C56" s="24"/>
      <c r="D56" s="42">
        <v>32.49</v>
      </c>
      <c r="E56" s="13"/>
      <c r="F56" s="3">
        <v>15</v>
      </c>
      <c r="G56" s="4"/>
      <c r="H56" s="24"/>
      <c r="I56" s="25"/>
    </row>
    <row r="57" spans="1:9" ht="18" customHeight="1">
      <c r="A57" s="3">
        <v>16</v>
      </c>
      <c r="B57" s="43" t="s">
        <v>76</v>
      </c>
      <c r="C57" s="24"/>
      <c r="D57" s="45">
        <v>42.91</v>
      </c>
      <c r="E57" s="13"/>
      <c r="F57" s="3">
        <v>16</v>
      </c>
      <c r="G57" s="4"/>
      <c r="H57" s="24"/>
      <c r="I57" s="3"/>
    </row>
    <row r="58" spans="1:9" ht="18" customHeight="1">
      <c r="A58" s="3">
        <v>17</v>
      </c>
      <c r="B58" s="43" t="s">
        <v>77</v>
      </c>
      <c r="C58" s="24"/>
      <c r="D58" s="42">
        <v>86.45</v>
      </c>
      <c r="E58" s="13"/>
      <c r="F58" s="3">
        <v>17</v>
      </c>
      <c r="G58" s="4"/>
      <c r="H58" s="24"/>
      <c r="I58" s="25"/>
    </row>
    <row r="59" spans="1:9" ht="18" customHeight="1">
      <c r="A59" s="3">
        <v>18</v>
      </c>
      <c r="B59" s="4"/>
      <c r="C59" s="24"/>
      <c r="D59" s="3"/>
      <c r="E59" s="13"/>
      <c r="F59" s="3">
        <v>18</v>
      </c>
      <c r="G59" s="4"/>
      <c r="H59" s="24"/>
      <c r="I59" s="25"/>
    </row>
    <row r="60" spans="1:9" ht="18" customHeight="1">
      <c r="A60" s="3">
        <v>19</v>
      </c>
      <c r="B60" s="4"/>
      <c r="C60" s="24"/>
      <c r="D60" s="25"/>
      <c r="E60" s="13"/>
      <c r="F60" s="3">
        <v>19</v>
      </c>
      <c r="G60" s="4"/>
      <c r="H60" s="24"/>
      <c r="I60" s="3"/>
    </row>
    <row r="61" spans="1:9" ht="18" customHeight="1">
      <c r="A61" s="3">
        <v>20</v>
      </c>
      <c r="B61" s="4"/>
      <c r="C61" s="24"/>
      <c r="D61" s="3"/>
      <c r="E61" s="13"/>
      <c r="F61" s="3">
        <v>20</v>
      </c>
      <c r="G61" s="4"/>
      <c r="H61" s="24"/>
      <c r="I61" s="25"/>
    </row>
    <row r="62" spans="1:9" ht="18" customHeight="1">
      <c r="A62" s="3">
        <v>21</v>
      </c>
      <c r="B62" s="4"/>
      <c r="C62" s="24"/>
      <c r="D62" s="3"/>
      <c r="E62" s="13"/>
      <c r="F62" s="3">
        <v>21</v>
      </c>
      <c r="G62" s="4"/>
      <c r="H62" s="24"/>
      <c r="I62" s="3"/>
    </row>
    <row r="63" spans="1:9" ht="18" customHeight="1">
      <c r="A63" s="2"/>
      <c r="B63" s="2"/>
      <c r="C63" s="2"/>
      <c r="D63" s="2"/>
      <c r="E63" s="2"/>
      <c r="F63" s="13"/>
      <c r="G63" s="13"/>
      <c r="H63" s="13"/>
      <c r="I63" s="13"/>
    </row>
    <row r="64" spans="1:9" ht="18" customHeight="1">
      <c r="A64" s="140" t="s">
        <v>54</v>
      </c>
      <c r="B64" s="141"/>
      <c r="C64" s="141"/>
      <c r="D64" s="141"/>
      <c r="E64" s="141"/>
      <c r="F64" s="141"/>
      <c r="G64" s="141"/>
      <c r="H64" s="141"/>
      <c r="I64" s="141"/>
    </row>
    <row r="65" spans="1:9" ht="18" customHeight="1">
      <c r="A65" s="142" t="s">
        <v>3</v>
      </c>
      <c r="B65" s="143"/>
      <c r="C65" s="143"/>
      <c r="D65" s="143"/>
      <c r="E65" s="12"/>
      <c r="F65" s="140" t="s">
        <v>4</v>
      </c>
      <c r="G65" s="141"/>
      <c r="H65" s="141"/>
      <c r="I65" s="141"/>
    </row>
    <row r="66" spans="1:9" ht="18" customHeight="1">
      <c r="A66" s="28">
        <v>1</v>
      </c>
      <c r="B66" s="43" t="s">
        <v>30</v>
      </c>
      <c r="C66" s="24"/>
      <c r="D66" s="32">
        <v>71.63</v>
      </c>
      <c r="E66" s="13"/>
      <c r="F66" s="3">
        <v>1</v>
      </c>
      <c r="G66" s="43" t="s">
        <v>27</v>
      </c>
      <c r="H66" s="24"/>
      <c r="I66" s="3">
        <v>59.76</v>
      </c>
    </row>
    <row r="67" spans="1:9" ht="18" customHeight="1">
      <c r="A67" s="28">
        <v>2</v>
      </c>
      <c r="B67" s="43" t="s">
        <v>32</v>
      </c>
      <c r="C67" s="24"/>
      <c r="D67" s="32">
        <v>78.16</v>
      </c>
      <c r="E67" s="13"/>
      <c r="F67" s="3">
        <v>2</v>
      </c>
      <c r="G67" s="43" t="s">
        <v>87</v>
      </c>
      <c r="H67" s="24"/>
      <c r="I67" s="3">
        <v>70.290000000000006</v>
      </c>
    </row>
    <row r="68" spans="1:9" ht="18" customHeight="1">
      <c r="A68" s="28">
        <v>3</v>
      </c>
      <c r="B68" s="43" t="s">
        <v>91</v>
      </c>
      <c r="C68" s="24"/>
      <c r="D68" s="32">
        <v>78.58</v>
      </c>
      <c r="E68" s="13"/>
      <c r="F68" s="3">
        <v>3</v>
      </c>
      <c r="G68" s="43" t="s">
        <v>86</v>
      </c>
      <c r="H68" s="24"/>
      <c r="I68" s="3">
        <v>76.650000000000006</v>
      </c>
    </row>
    <row r="69" spans="1:9" ht="18" customHeight="1">
      <c r="A69" s="28">
        <v>4</v>
      </c>
      <c r="B69" s="4"/>
      <c r="C69" s="24"/>
      <c r="D69" s="32"/>
      <c r="E69" s="13"/>
      <c r="F69" s="3">
        <v>4</v>
      </c>
      <c r="G69" s="43" t="s">
        <v>44</v>
      </c>
      <c r="H69" s="24"/>
      <c r="I69" s="3">
        <v>77.72</v>
      </c>
    </row>
    <row r="70" spans="1:9" ht="18" customHeight="1">
      <c r="A70" s="28">
        <v>5</v>
      </c>
      <c r="B70" s="4"/>
      <c r="C70" s="24"/>
      <c r="D70" s="32"/>
      <c r="E70" s="13"/>
      <c r="F70" s="3">
        <v>5</v>
      </c>
      <c r="G70" s="43" t="s">
        <v>37</v>
      </c>
      <c r="H70" s="24"/>
      <c r="I70" s="3">
        <v>78.989999999999995</v>
      </c>
    </row>
    <row r="71" spans="1:9" ht="18" customHeight="1">
      <c r="A71" s="28">
        <v>6</v>
      </c>
      <c r="B71" s="4"/>
      <c r="C71" s="24"/>
      <c r="D71" s="32"/>
      <c r="E71" s="13"/>
      <c r="F71" s="3">
        <v>6</v>
      </c>
      <c r="G71" s="43" t="s">
        <v>29</v>
      </c>
      <c r="H71" s="24"/>
      <c r="I71" s="3">
        <v>86.81</v>
      </c>
    </row>
    <row r="72" spans="1:9" ht="18" customHeight="1">
      <c r="A72" s="28"/>
      <c r="B72" s="4"/>
      <c r="C72" s="26"/>
      <c r="D72" s="3"/>
      <c r="E72" s="13"/>
      <c r="F72" s="3">
        <v>7</v>
      </c>
      <c r="G72" s="43" t="s">
        <v>31</v>
      </c>
      <c r="H72" s="24"/>
      <c r="I72" s="42">
        <v>85.47</v>
      </c>
    </row>
    <row r="73" spans="1:9" ht="18" customHeight="1">
      <c r="A73" s="28"/>
      <c r="B73" s="4"/>
      <c r="C73" s="24"/>
      <c r="D73" s="3"/>
      <c r="E73" s="13"/>
      <c r="F73" s="3">
        <v>8</v>
      </c>
      <c r="G73" s="4"/>
      <c r="H73" s="24"/>
      <c r="I73" s="3"/>
    </row>
    <row r="74" spans="1:9" ht="18" customHeight="1">
      <c r="A74" s="28"/>
      <c r="B74" s="4"/>
      <c r="C74" s="24"/>
      <c r="D74" s="3"/>
      <c r="E74" s="13"/>
      <c r="F74" s="3">
        <v>9</v>
      </c>
      <c r="G74" s="4"/>
      <c r="H74" s="24"/>
      <c r="I74" s="3"/>
    </row>
    <row r="75" spans="1:9" ht="18" customHeight="1">
      <c r="A75" s="2"/>
      <c r="B75" s="2"/>
      <c r="C75" s="2"/>
      <c r="D75" s="2"/>
      <c r="E75" s="2"/>
      <c r="F75" s="18"/>
      <c r="G75" s="12"/>
      <c r="H75" s="12"/>
      <c r="I75" s="18"/>
    </row>
    <row r="76" spans="1:9" s="37" customFormat="1" ht="18" customHeight="1">
      <c r="A76" s="2"/>
      <c r="B76" s="2"/>
      <c r="C76" s="2"/>
      <c r="D76" s="2"/>
      <c r="E76" s="2"/>
      <c r="F76" s="36"/>
      <c r="G76" s="12"/>
      <c r="H76" s="12"/>
      <c r="I76" s="36"/>
    </row>
    <row r="77" spans="1:9" s="37" customFormat="1" ht="18" customHeight="1">
      <c r="A77" s="2"/>
      <c r="B77" s="2"/>
      <c r="C77" s="2"/>
      <c r="D77" s="2"/>
      <c r="E77" s="2"/>
      <c r="F77" s="36"/>
      <c r="G77" s="12"/>
      <c r="H77" s="12"/>
      <c r="I77" s="36"/>
    </row>
    <row r="78" spans="1:9" s="37" customFormat="1" ht="18" customHeight="1">
      <c r="A78" s="2"/>
      <c r="B78" s="2"/>
      <c r="C78" s="2"/>
      <c r="D78" s="2"/>
      <c r="E78" s="2"/>
      <c r="F78" s="36"/>
      <c r="G78" s="12"/>
      <c r="H78" s="12"/>
      <c r="I78" s="36"/>
    </row>
    <row r="79" spans="1:9" ht="18" customHeight="1">
      <c r="A79" s="140" t="s">
        <v>41</v>
      </c>
      <c r="B79" s="141"/>
      <c r="C79" s="141"/>
      <c r="D79" s="141"/>
      <c r="E79" s="141"/>
      <c r="F79" s="141"/>
      <c r="G79" s="141"/>
      <c r="H79" s="141"/>
      <c r="I79" s="141"/>
    </row>
    <row r="80" spans="1:9" ht="18" customHeight="1">
      <c r="A80" s="142" t="s">
        <v>3</v>
      </c>
      <c r="B80" s="143"/>
      <c r="C80" s="143"/>
      <c r="D80" s="143"/>
      <c r="E80" s="12"/>
      <c r="F80" s="142" t="s">
        <v>4</v>
      </c>
      <c r="G80" s="143"/>
      <c r="H80" s="143"/>
      <c r="I80" s="143"/>
    </row>
    <row r="81" spans="1:9" ht="18" customHeight="1">
      <c r="A81" s="28">
        <v>1</v>
      </c>
      <c r="B81" s="43" t="s">
        <v>13</v>
      </c>
      <c r="C81" s="24"/>
      <c r="D81" s="3">
        <v>69.099999999999994</v>
      </c>
      <c r="E81" s="33"/>
      <c r="F81" s="28">
        <v>1</v>
      </c>
      <c r="G81" s="48" t="s">
        <v>14</v>
      </c>
      <c r="H81" s="24"/>
      <c r="I81" s="3">
        <v>56.05</v>
      </c>
    </row>
    <row r="82" spans="1:9" ht="18" customHeight="1">
      <c r="A82" s="28">
        <v>2</v>
      </c>
      <c r="B82" s="43" t="s">
        <v>9</v>
      </c>
      <c r="C82" s="24"/>
      <c r="D82" s="3">
        <v>70.8</v>
      </c>
      <c r="E82" s="33"/>
      <c r="F82" s="28">
        <v>2</v>
      </c>
      <c r="G82" s="48" t="s">
        <v>27</v>
      </c>
      <c r="H82" s="24"/>
      <c r="I82" s="3">
        <v>59.76</v>
      </c>
    </row>
    <row r="83" spans="1:9" ht="18" customHeight="1">
      <c r="A83" s="28">
        <v>3</v>
      </c>
      <c r="B83" s="43" t="s">
        <v>30</v>
      </c>
      <c r="C83" s="24"/>
      <c r="D83" s="3">
        <v>71.63</v>
      </c>
      <c r="E83" s="33"/>
      <c r="F83" s="28">
        <v>3</v>
      </c>
      <c r="G83" s="48" t="s">
        <v>15</v>
      </c>
      <c r="H83" s="24"/>
      <c r="I83" s="3">
        <v>63.65</v>
      </c>
    </row>
    <row r="84" spans="1:9" ht="18" customHeight="1">
      <c r="A84" s="28">
        <v>4</v>
      </c>
      <c r="B84" s="43" t="s">
        <v>69</v>
      </c>
      <c r="C84" s="24"/>
      <c r="D84" s="3">
        <v>72.13</v>
      </c>
      <c r="E84" s="33"/>
      <c r="F84" s="28">
        <v>4</v>
      </c>
      <c r="G84" s="48" t="s">
        <v>34</v>
      </c>
      <c r="H84" s="24"/>
      <c r="I84" s="3">
        <v>67.91</v>
      </c>
    </row>
    <row r="85" spans="1:9" ht="18" customHeight="1">
      <c r="A85" s="28">
        <v>5</v>
      </c>
      <c r="B85" s="43" t="s">
        <v>26</v>
      </c>
      <c r="C85" s="24"/>
      <c r="D85" s="3">
        <v>73.47</v>
      </c>
      <c r="E85" s="33"/>
      <c r="F85" s="28">
        <v>5</v>
      </c>
      <c r="G85" s="48" t="s">
        <v>28</v>
      </c>
      <c r="H85" s="24"/>
      <c r="I85" s="3">
        <v>68.84</v>
      </c>
    </row>
    <row r="86" spans="1:9" ht="18" customHeight="1">
      <c r="A86" s="28">
        <v>6</v>
      </c>
      <c r="B86" s="43" t="s">
        <v>12</v>
      </c>
      <c r="C86" s="24"/>
      <c r="D86" s="3">
        <v>75.3</v>
      </c>
      <c r="E86" s="33"/>
      <c r="F86" s="28">
        <v>6</v>
      </c>
      <c r="G86" s="48" t="s">
        <v>87</v>
      </c>
      <c r="H86" s="24"/>
      <c r="I86" s="3">
        <v>70.290000000000006</v>
      </c>
    </row>
    <row r="87" spans="1:9" ht="18" customHeight="1">
      <c r="A87" s="28">
        <v>7</v>
      </c>
      <c r="B87" s="43" t="s">
        <v>35</v>
      </c>
      <c r="C87" s="24"/>
      <c r="D87" s="3">
        <v>77.12</v>
      </c>
      <c r="E87" s="33"/>
      <c r="F87" s="28">
        <v>7</v>
      </c>
      <c r="G87" s="48" t="s">
        <v>33</v>
      </c>
      <c r="H87" s="24"/>
      <c r="I87" s="3">
        <v>72.25</v>
      </c>
    </row>
    <row r="88" spans="1:9" ht="18" customHeight="1">
      <c r="A88" s="28">
        <v>8</v>
      </c>
      <c r="B88" s="43" t="s">
        <v>32</v>
      </c>
      <c r="C88" s="24"/>
      <c r="D88" s="3">
        <v>78.16</v>
      </c>
      <c r="E88" s="33"/>
      <c r="F88" s="28">
        <v>8</v>
      </c>
      <c r="G88" s="48" t="s">
        <v>80</v>
      </c>
      <c r="H88" s="24"/>
      <c r="I88" s="3">
        <v>74.19</v>
      </c>
    </row>
    <row r="89" spans="1:9" ht="18" customHeight="1">
      <c r="A89" s="28">
        <v>9</v>
      </c>
      <c r="B89" s="43" t="s">
        <v>11</v>
      </c>
      <c r="C89" s="24"/>
      <c r="D89" s="3">
        <v>78.430000000000007</v>
      </c>
      <c r="E89" s="33"/>
      <c r="F89" s="28">
        <v>9</v>
      </c>
      <c r="G89" s="48" t="s">
        <v>86</v>
      </c>
      <c r="H89" s="24"/>
      <c r="I89" s="3">
        <v>76.650000000000006</v>
      </c>
    </row>
    <row r="90" spans="1:9" ht="18" customHeight="1">
      <c r="A90" s="28">
        <v>10</v>
      </c>
      <c r="B90" s="43" t="s">
        <v>85</v>
      </c>
      <c r="C90" s="24"/>
      <c r="D90" s="3">
        <v>78.58</v>
      </c>
      <c r="E90" s="34"/>
      <c r="F90" s="28">
        <v>10</v>
      </c>
      <c r="G90" s="48" t="s">
        <v>81</v>
      </c>
      <c r="H90" s="24"/>
      <c r="I90" s="3">
        <v>76.959999999999994</v>
      </c>
    </row>
    <row r="91" spans="1:9" ht="18" customHeight="1">
      <c r="A91" s="28">
        <v>11</v>
      </c>
      <c r="B91" s="43" t="s">
        <v>5</v>
      </c>
      <c r="C91" s="24"/>
      <c r="D91" s="3">
        <v>83.21</v>
      </c>
      <c r="E91" s="34"/>
      <c r="F91" s="28">
        <v>11</v>
      </c>
      <c r="G91" s="48" t="s">
        <v>44</v>
      </c>
      <c r="H91" s="24"/>
      <c r="I91" s="3">
        <v>77.72</v>
      </c>
    </row>
    <row r="92" spans="1:9" ht="18" customHeight="1">
      <c r="A92" s="28">
        <v>12</v>
      </c>
      <c r="B92" s="43" t="s">
        <v>70</v>
      </c>
      <c r="C92" s="24"/>
      <c r="D92" s="3">
        <v>83.87</v>
      </c>
      <c r="E92" s="34"/>
      <c r="F92" s="28">
        <v>12</v>
      </c>
      <c r="G92" s="48" t="s">
        <v>67</v>
      </c>
      <c r="H92" s="24"/>
      <c r="I92" s="3">
        <v>78.91</v>
      </c>
    </row>
    <row r="93" spans="1:9" ht="18" customHeight="1">
      <c r="A93" s="28">
        <v>13</v>
      </c>
      <c r="B93" s="43" t="s">
        <v>90</v>
      </c>
      <c r="C93" s="24"/>
      <c r="D93" s="3">
        <v>84.11</v>
      </c>
      <c r="E93" s="34"/>
      <c r="F93" s="28">
        <v>13</v>
      </c>
      <c r="G93" s="48" t="s">
        <v>37</v>
      </c>
      <c r="H93" s="24"/>
      <c r="I93" s="3">
        <v>78.989999999999995</v>
      </c>
    </row>
    <row r="94" spans="1:9" ht="18" customHeight="1">
      <c r="A94" s="28">
        <v>14</v>
      </c>
      <c r="B94" s="47" t="s">
        <v>6</v>
      </c>
      <c r="C94" s="24"/>
      <c r="D94" s="3">
        <v>85.53</v>
      </c>
      <c r="E94" s="34"/>
      <c r="F94" s="28">
        <v>14</v>
      </c>
      <c r="G94" s="48" t="s">
        <v>88</v>
      </c>
      <c r="H94" s="24"/>
      <c r="I94" s="3">
        <v>80.239999999999995</v>
      </c>
    </row>
    <row r="95" spans="1:9" ht="18" customHeight="1">
      <c r="A95" s="28">
        <v>15</v>
      </c>
      <c r="B95" s="43" t="s">
        <v>72</v>
      </c>
      <c r="C95" s="24"/>
      <c r="D95" s="3">
        <v>88.66</v>
      </c>
      <c r="E95" s="33"/>
      <c r="F95" s="28">
        <v>15</v>
      </c>
      <c r="G95" s="48" t="s">
        <v>7</v>
      </c>
      <c r="H95" s="24"/>
      <c r="I95" s="25">
        <v>80.55</v>
      </c>
    </row>
    <row r="96" spans="1:9" ht="18" customHeight="1">
      <c r="A96" s="28">
        <v>16</v>
      </c>
      <c r="B96" s="43" t="s">
        <v>65</v>
      </c>
      <c r="C96" s="24"/>
      <c r="D96" s="3">
        <v>91.35</v>
      </c>
      <c r="E96" s="33"/>
      <c r="F96" s="28">
        <v>16</v>
      </c>
      <c r="G96" s="48" t="s">
        <v>29</v>
      </c>
      <c r="H96" s="24"/>
      <c r="I96" s="3">
        <v>86.81</v>
      </c>
    </row>
    <row r="97" spans="1:9" ht="18" customHeight="1">
      <c r="A97" s="28">
        <v>17</v>
      </c>
      <c r="B97" s="43" t="s">
        <v>73</v>
      </c>
      <c r="C97" s="24"/>
      <c r="D97" s="32">
        <v>104.93</v>
      </c>
      <c r="E97" s="33"/>
      <c r="F97" s="28">
        <v>17</v>
      </c>
      <c r="G97" s="48" t="s">
        <v>39</v>
      </c>
      <c r="H97" s="24"/>
      <c r="I97" s="3">
        <v>88.6</v>
      </c>
    </row>
    <row r="98" spans="1:9" ht="18" customHeight="1">
      <c r="A98" s="28">
        <v>18</v>
      </c>
      <c r="B98" s="43" t="s">
        <v>74</v>
      </c>
      <c r="C98" s="24"/>
      <c r="D98" s="32">
        <v>108.26</v>
      </c>
      <c r="E98" s="33"/>
      <c r="F98" s="28">
        <v>18</v>
      </c>
      <c r="G98" s="48" t="s">
        <v>66</v>
      </c>
      <c r="H98" s="24"/>
      <c r="I98" s="3">
        <v>89.76</v>
      </c>
    </row>
    <row r="99" spans="1:9" ht="18" customHeight="1">
      <c r="A99" s="28">
        <v>19</v>
      </c>
      <c r="B99" s="43" t="s">
        <v>42</v>
      </c>
      <c r="C99" s="24"/>
      <c r="D99" s="32">
        <v>109.37</v>
      </c>
      <c r="E99" s="33"/>
      <c r="F99" s="28">
        <v>19</v>
      </c>
      <c r="G99" s="48" t="s">
        <v>10</v>
      </c>
      <c r="H99" s="24"/>
      <c r="I99" s="3">
        <v>99.01</v>
      </c>
    </row>
    <row r="100" spans="1:9" ht="18" customHeight="1">
      <c r="A100" s="28">
        <v>20</v>
      </c>
      <c r="B100" s="43" t="s">
        <v>75</v>
      </c>
      <c r="C100" s="24"/>
      <c r="D100" s="32">
        <v>118.55</v>
      </c>
      <c r="E100" s="33"/>
      <c r="F100" s="28">
        <v>20</v>
      </c>
      <c r="G100" s="48" t="s">
        <v>19</v>
      </c>
      <c r="H100" s="24"/>
      <c r="I100" s="25">
        <v>129.85</v>
      </c>
    </row>
    <row r="101" spans="1:9" ht="18" customHeight="1">
      <c r="A101" s="28">
        <v>21</v>
      </c>
      <c r="B101" s="4"/>
      <c r="C101" s="24"/>
      <c r="D101" s="3"/>
      <c r="E101" s="33"/>
      <c r="F101" s="28">
        <v>21</v>
      </c>
      <c r="G101" s="14"/>
      <c r="H101" s="24"/>
      <c r="I101" s="25"/>
    </row>
    <row r="102" spans="1:9" ht="18" customHeight="1">
      <c r="A102" s="28">
        <v>22</v>
      </c>
      <c r="B102" s="4"/>
      <c r="C102" s="24"/>
      <c r="D102" s="25"/>
      <c r="E102" s="35"/>
      <c r="F102" s="28">
        <v>22</v>
      </c>
      <c r="G102" s="14"/>
      <c r="H102" s="24"/>
      <c r="I102" s="3"/>
    </row>
    <row r="103" spans="1:9" ht="18" customHeight="1">
      <c r="A103" s="28">
        <v>23</v>
      </c>
      <c r="B103" s="8"/>
      <c r="C103" s="30"/>
      <c r="D103" s="9"/>
      <c r="E103" s="35"/>
      <c r="F103" s="28">
        <v>23</v>
      </c>
      <c r="G103" s="14"/>
      <c r="H103" s="24"/>
      <c r="I103" s="25"/>
    </row>
    <row r="104" spans="1:9" ht="18" customHeight="1">
      <c r="A104" s="28">
        <v>24</v>
      </c>
      <c r="B104" s="4"/>
      <c r="C104" s="24"/>
      <c r="D104" s="3"/>
      <c r="E104" s="35"/>
      <c r="F104" s="28">
        <v>24</v>
      </c>
      <c r="G104" s="14"/>
      <c r="H104" s="24"/>
      <c r="I104" s="3"/>
    </row>
    <row r="105" spans="1:9" ht="18" customHeight="1">
      <c r="A105" s="28">
        <v>25</v>
      </c>
      <c r="B105" s="4"/>
      <c r="C105" s="24"/>
      <c r="D105" s="3"/>
      <c r="E105" s="35"/>
      <c r="F105" s="28">
        <v>25</v>
      </c>
      <c r="G105" s="14"/>
      <c r="H105" s="24"/>
      <c r="I105" s="3"/>
    </row>
    <row r="106" spans="1:9" ht="18" customHeight="1">
      <c r="A106" s="28">
        <v>26</v>
      </c>
      <c r="B106" s="4"/>
      <c r="C106" s="24"/>
      <c r="D106" s="3"/>
      <c r="E106" s="35"/>
      <c r="F106" s="28">
        <v>26</v>
      </c>
      <c r="G106" s="14"/>
      <c r="H106" s="24"/>
      <c r="I106" s="3"/>
    </row>
    <row r="107" spans="1:9" ht="18" customHeight="1">
      <c r="A107" s="28">
        <v>27</v>
      </c>
      <c r="B107" s="4"/>
      <c r="C107" s="24"/>
      <c r="D107" s="25"/>
      <c r="E107" s="35"/>
      <c r="F107" s="28">
        <v>27</v>
      </c>
      <c r="G107" s="14"/>
      <c r="H107" s="24"/>
      <c r="I107" s="3"/>
    </row>
    <row r="108" spans="1:9" ht="18" customHeight="1">
      <c r="A108" s="28">
        <v>28</v>
      </c>
      <c r="B108" s="4"/>
      <c r="C108" s="24"/>
      <c r="D108" s="3"/>
      <c r="E108" s="35"/>
      <c r="F108" s="28">
        <v>28</v>
      </c>
      <c r="G108" s="14"/>
      <c r="H108" s="17"/>
      <c r="I108" s="25"/>
    </row>
    <row r="109" spans="1:9" ht="18" customHeight="1">
      <c r="A109" s="28">
        <v>29</v>
      </c>
      <c r="B109" s="4"/>
      <c r="C109" s="24"/>
      <c r="D109" s="3"/>
      <c r="E109" s="35"/>
      <c r="F109" s="28">
        <v>29</v>
      </c>
      <c r="G109" s="14"/>
      <c r="H109" s="24"/>
      <c r="I109" s="25"/>
    </row>
    <row r="110" spans="1:9" ht="15.75" customHeight="1">
      <c r="A110" s="28">
        <v>30</v>
      </c>
      <c r="B110" s="4"/>
      <c r="C110" s="24"/>
      <c r="D110" s="3"/>
      <c r="E110" s="2"/>
      <c r="F110" s="28">
        <v>30</v>
      </c>
      <c r="G110" s="14"/>
      <c r="H110" s="24"/>
      <c r="I110" s="3"/>
    </row>
    <row r="111" spans="1:9" ht="15.75" customHeight="1">
      <c r="A111" s="28">
        <v>31</v>
      </c>
      <c r="B111" s="4"/>
      <c r="C111" s="24"/>
      <c r="D111" s="3"/>
      <c r="E111" s="2"/>
      <c r="F111" s="28">
        <v>31</v>
      </c>
      <c r="G111" s="14"/>
      <c r="H111" s="24"/>
      <c r="I111" s="3"/>
    </row>
    <row r="112" spans="1:9" ht="15.75" customHeight="1">
      <c r="A112" s="28">
        <v>32</v>
      </c>
      <c r="B112" s="4"/>
      <c r="C112" s="26"/>
      <c r="D112" s="3"/>
      <c r="E112" s="2"/>
      <c r="F112" s="28">
        <v>32</v>
      </c>
      <c r="G112" s="14"/>
      <c r="H112" s="24"/>
      <c r="I112" s="3"/>
    </row>
    <row r="113" spans="1:9" ht="15.75" customHeight="1">
      <c r="A113" s="28">
        <v>33</v>
      </c>
      <c r="B113" s="4"/>
      <c r="C113" s="24"/>
      <c r="D113" s="3"/>
      <c r="E113" s="2"/>
      <c r="F113" s="28">
        <v>33</v>
      </c>
      <c r="G113" s="14"/>
      <c r="H113" s="24"/>
      <c r="I113" s="25"/>
    </row>
    <row r="114" spans="1:9" ht="15.75" customHeight="1">
      <c r="A114" s="28">
        <v>34</v>
      </c>
      <c r="B114" s="4"/>
      <c r="C114" s="24"/>
      <c r="D114" s="3"/>
      <c r="E114" s="2"/>
      <c r="F114" s="28">
        <v>34</v>
      </c>
      <c r="G114" s="14"/>
      <c r="H114" s="24"/>
      <c r="I114" s="25"/>
    </row>
    <row r="115" spans="1:9" ht="15.75" customHeight="1">
      <c r="A115" s="28">
        <v>35</v>
      </c>
      <c r="B115" s="4"/>
      <c r="C115" s="24"/>
      <c r="D115" s="3"/>
      <c r="E115" s="2"/>
      <c r="F115" s="28">
        <v>35</v>
      </c>
      <c r="G115" s="14"/>
      <c r="H115" s="24"/>
      <c r="I115" s="25"/>
    </row>
    <row r="117" spans="1:9" ht="15" customHeight="1">
      <c r="B117" s="23" t="s">
        <v>49</v>
      </c>
      <c r="C117" s="2"/>
      <c r="D117" s="2"/>
      <c r="E117" s="2"/>
      <c r="F117" s="18" t="s">
        <v>47</v>
      </c>
      <c r="G117" s="2"/>
    </row>
    <row r="118" spans="1:9" ht="15" customHeight="1">
      <c r="B118" s="23" t="s">
        <v>50</v>
      </c>
      <c r="C118" s="2"/>
      <c r="D118" s="2"/>
      <c r="E118" s="2"/>
      <c r="F118" s="18" t="s">
        <v>48</v>
      </c>
      <c r="G118" s="2"/>
    </row>
  </sheetData>
  <mergeCells count="40">
    <mergeCell ref="G15:H15"/>
    <mergeCell ref="G10:H10"/>
    <mergeCell ref="G11:H11"/>
    <mergeCell ref="G12:H12"/>
    <mergeCell ref="G13:H13"/>
    <mergeCell ref="G14:H14"/>
    <mergeCell ref="G17:H17"/>
    <mergeCell ref="G16:H1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G7:H7"/>
    <mergeCell ref="G8:H8"/>
    <mergeCell ref="G9:H9"/>
    <mergeCell ref="A20:I20"/>
    <mergeCell ref="A21:D21"/>
    <mergeCell ref="F21:I21"/>
    <mergeCell ref="A40:I40"/>
    <mergeCell ref="A41:D41"/>
    <mergeCell ref="F41:I41"/>
    <mergeCell ref="A1:I1"/>
    <mergeCell ref="A2:I2"/>
    <mergeCell ref="A3:I3"/>
    <mergeCell ref="A5:I5"/>
    <mergeCell ref="A6:D6"/>
    <mergeCell ref="F6:I6"/>
    <mergeCell ref="A64:I64"/>
    <mergeCell ref="A65:D65"/>
    <mergeCell ref="F65:I65"/>
    <mergeCell ref="A79:I79"/>
    <mergeCell ref="A80:D80"/>
    <mergeCell ref="F80:I8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workbookViewId="0">
      <selection activeCell="A2" sqref="A2:I2"/>
    </sheetView>
  </sheetViews>
  <sheetFormatPr defaultColWidth="17.28515625" defaultRowHeight="12.75"/>
  <cols>
    <col min="1" max="1" width="5" style="37" customWidth="1"/>
    <col min="2" max="2" width="17.42578125" style="37" customWidth="1"/>
    <col min="3" max="3" width="9.5703125" style="37" customWidth="1"/>
    <col min="4" max="4" width="9.85546875" style="52" customWidth="1"/>
    <col min="5" max="5" width="3.85546875" style="37" customWidth="1"/>
    <col min="6" max="6" width="5.28515625" style="37" customWidth="1"/>
    <col min="7" max="7" width="19.7109375" style="37" customWidth="1"/>
    <col min="8" max="8" width="8.5703125" style="37" customWidth="1"/>
    <col min="9" max="9" width="10.7109375" style="52" customWidth="1"/>
    <col min="10" max="16384" width="17.28515625" style="37"/>
  </cols>
  <sheetData>
    <row r="1" spans="1:9" ht="18" customHeight="1">
      <c r="A1" s="140" t="s">
        <v>51</v>
      </c>
      <c r="B1" s="141"/>
      <c r="C1" s="141"/>
      <c r="D1" s="141"/>
      <c r="E1" s="141"/>
      <c r="F1" s="141"/>
      <c r="G1" s="141"/>
      <c r="H1" s="141"/>
      <c r="I1" s="141"/>
    </row>
    <row r="2" spans="1:9" ht="18" customHeight="1">
      <c r="A2" s="140" t="s">
        <v>186</v>
      </c>
      <c r="B2" s="141"/>
      <c r="C2" s="141"/>
      <c r="D2" s="141"/>
      <c r="E2" s="141"/>
      <c r="F2" s="141"/>
      <c r="G2" s="141"/>
      <c r="H2" s="141"/>
      <c r="I2" s="141"/>
    </row>
    <row r="3" spans="1:9" ht="18" customHeight="1">
      <c r="A3" s="144" t="s">
        <v>93</v>
      </c>
      <c r="B3" s="141"/>
      <c r="C3" s="141"/>
      <c r="D3" s="141"/>
      <c r="E3" s="141"/>
      <c r="F3" s="141"/>
      <c r="G3" s="141"/>
      <c r="H3" s="141"/>
      <c r="I3" s="141"/>
    </row>
    <row r="4" spans="1:9" ht="18" customHeight="1">
      <c r="A4" s="2"/>
      <c r="B4" s="2"/>
      <c r="C4" s="2"/>
      <c r="D4" s="49"/>
      <c r="E4" s="2"/>
      <c r="F4" s="2"/>
      <c r="G4" s="2"/>
      <c r="H4" s="2"/>
      <c r="I4" s="49"/>
    </row>
    <row r="5" spans="1:9" ht="18" customHeight="1">
      <c r="A5" s="140" t="s">
        <v>1</v>
      </c>
      <c r="B5" s="141"/>
      <c r="C5" s="141"/>
      <c r="D5" s="141"/>
      <c r="E5" s="141"/>
      <c r="F5" s="141"/>
      <c r="G5" s="141"/>
      <c r="H5" s="141"/>
      <c r="I5" s="141"/>
    </row>
    <row r="6" spans="1:9" ht="18" customHeight="1">
      <c r="A6" s="140" t="s">
        <v>3</v>
      </c>
      <c r="B6" s="141"/>
      <c r="C6" s="141"/>
      <c r="D6" s="141"/>
      <c r="E6" s="12"/>
      <c r="F6" s="140" t="s">
        <v>4</v>
      </c>
      <c r="G6" s="141"/>
      <c r="H6" s="141"/>
      <c r="I6" s="141"/>
    </row>
    <row r="7" spans="1:9" ht="18" customHeight="1">
      <c r="A7" s="3">
        <v>1</v>
      </c>
      <c r="B7" s="147" t="s">
        <v>56</v>
      </c>
      <c r="C7" s="148"/>
      <c r="D7" s="32">
        <f>31.56+31.27</f>
        <v>62.83</v>
      </c>
      <c r="E7" s="13"/>
      <c r="F7" s="3">
        <v>1</v>
      </c>
      <c r="G7" s="149" t="s">
        <v>89</v>
      </c>
      <c r="H7" s="148"/>
      <c r="I7" s="32">
        <f>27.7+28.96</f>
        <v>56.66</v>
      </c>
    </row>
    <row r="8" spans="1:9" ht="18" customHeight="1">
      <c r="A8" s="3">
        <v>2</v>
      </c>
      <c r="B8" s="147" t="s">
        <v>57</v>
      </c>
      <c r="C8" s="148"/>
      <c r="D8" s="32">
        <f>35.81+33</f>
        <v>68.81</v>
      </c>
      <c r="E8" s="13"/>
      <c r="F8" s="3">
        <v>2</v>
      </c>
      <c r="G8" s="149" t="s">
        <v>60</v>
      </c>
      <c r="H8" s="148"/>
      <c r="I8" s="32">
        <f>28.23+30.36</f>
        <v>58.59</v>
      </c>
    </row>
    <row r="9" spans="1:9" ht="18" customHeight="1">
      <c r="A9" s="3">
        <v>3</v>
      </c>
      <c r="B9" s="147" t="s">
        <v>58</v>
      </c>
      <c r="C9" s="148"/>
      <c r="D9" s="32">
        <f>73.64+57.44</f>
        <v>131.07999999999998</v>
      </c>
      <c r="E9" s="13"/>
      <c r="F9" s="3">
        <v>3</v>
      </c>
      <c r="G9" s="149" t="s">
        <v>63</v>
      </c>
      <c r="H9" s="148"/>
      <c r="I9" s="32">
        <f>38.46+33.87</f>
        <v>72.33</v>
      </c>
    </row>
    <row r="10" spans="1:9" ht="18" customHeight="1">
      <c r="A10" s="3">
        <v>4</v>
      </c>
      <c r="B10" s="147"/>
      <c r="C10" s="148"/>
      <c r="D10" s="32"/>
      <c r="E10" s="13"/>
      <c r="F10" s="3">
        <v>4</v>
      </c>
      <c r="G10" s="149" t="s">
        <v>64</v>
      </c>
      <c r="H10" s="148"/>
      <c r="I10" s="32">
        <f>55.61+36.5</f>
        <v>92.11</v>
      </c>
    </row>
    <row r="11" spans="1:9" ht="18" customHeight="1">
      <c r="A11" s="3">
        <v>5</v>
      </c>
      <c r="B11" s="147"/>
      <c r="C11" s="148"/>
      <c r="D11" s="32"/>
      <c r="E11" s="13"/>
      <c r="F11" s="3">
        <v>5</v>
      </c>
      <c r="G11" s="149" t="s">
        <v>94</v>
      </c>
      <c r="H11" s="148"/>
      <c r="I11" s="55">
        <f>68.93+56.8</f>
        <v>125.73</v>
      </c>
    </row>
    <row r="12" spans="1:9" ht="18" customHeight="1">
      <c r="A12" s="3">
        <v>6</v>
      </c>
      <c r="B12" s="147"/>
      <c r="C12" s="148"/>
      <c r="D12" s="32"/>
      <c r="E12" s="13"/>
      <c r="F12" s="3">
        <v>6</v>
      </c>
      <c r="G12" s="149"/>
      <c r="H12" s="148"/>
      <c r="I12" s="51"/>
    </row>
    <row r="13" spans="1:9" ht="18" customHeight="1">
      <c r="A13" s="3">
        <v>7</v>
      </c>
      <c r="B13" s="147"/>
      <c r="C13" s="148"/>
      <c r="D13" s="32"/>
      <c r="E13" s="13"/>
      <c r="F13" s="3">
        <v>7</v>
      </c>
      <c r="G13" s="147"/>
      <c r="H13" s="148"/>
      <c r="I13" s="32"/>
    </row>
    <row r="14" spans="1:9" ht="18" customHeight="1">
      <c r="A14" s="3">
        <v>8</v>
      </c>
      <c r="B14" s="147"/>
      <c r="C14" s="148"/>
      <c r="D14" s="32"/>
      <c r="E14" s="13"/>
      <c r="F14" s="3">
        <v>8</v>
      </c>
      <c r="G14" s="147"/>
      <c r="H14" s="148"/>
      <c r="I14" s="32"/>
    </row>
    <row r="15" spans="1:9" ht="18" customHeight="1">
      <c r="A15" s="3">
        <v>9</v>
      </c>
      <c r="B15" s="147"/>
      <c r="C15" s="148"/>
      <c r="D15" s="32"/>
      <c r="E15" s="13"/>
      <c r="F15" s="3">
        <v>9</v>
      </c>
      <c r="G15" s="147"/>
      <c r="H15" s="148"/>
      <c r="I15" s="32"/>
    </row>
    <row r="16" spans="1:9" ht="18" customHeight="1">
      <c r="A16" s="3">
        <v>10</v>
      </c>
      <c r="B16" s="147"/>
      <c r="C16" s="148"/>
      <c r="D16" s="50"/>
      <c r="E16" s="13"/>
      <c r="F16" s="3"/>
      <c r="G16" s="145"/>
      <c r="H16" s="146"/>
      <c r="I16" s="32"/>
    </row>
    <row r="17" spans="1:9" ht="18" customHeight="1">
      <c r="A17" s="5">
        <v>11</v>
      </c>
      <c r="B17" s="147"/>
      <c r="C17" s="148"/>
      <c r="D17" s="50"/>
      <c r="E17" s="13"/>
      <c r="F17" s="3"/>
      <c r="G17" s="145"/>
      <c r="H17" s="146"/>
      <c r="I17" s="32"/>
    </row>
    <row r="18" spans="1:9" ht="18" customHeight="1">
      <c r="A18" s="2"/>
      <c r="B18" s="2"/>
      <c r="C18" s="2"/>
      <c r="D18" s="49"/>
      <c r="E18" s="2"/>
      <c r="F18" s="13"/>
      <c r="G18" s="13"/>
      <c r="H18" s="13"/>
      <c r="I18" s="53"/>
    </row>
    <row r="19" spans="1:9" ht="18" customHeight="1">
      <c r="A19" s="2"/>
      <c r="B19" s="2"/>
      <c r="C19" s="2"/>
      <c r="D19" s="49"/>
      <c r="E19" s="2"/>
      <c r="F19" s="13"/>
      <c r="G19" s="13"/>
      <c r="H19" s="13"/>
      <c r="I19" s="53"/>
    </row>
    <row r="20" spans="1:9" ht="18" customHeight="1">
      <c r="A20" s="140" t="s">
        <v>52</v>
      </c>
      <c r="B20" s="141"/>
      <c r="C20" s="141"/>
      <c r="D20" s="141"/>
      <c r="E20" s="141"/>
      <c r="F20" s="141"/>
      <c r="G20" s="141"/>
      <c r="H20" s="141"/>
      <c r="I20" s="141"/>
    </row>
    <row r="21" spans="1:9" ht="18" customHeight="1">
      <c r="A21" s="140" t="s">
        <v>3</v>
      </c>
      <c r="B21" s="141"/>
      <c r="C21" s="141"/>
      <c r="D21" s="141"/>
      <c r="E21" s="12"/>
      <c r="F21" s="140" t="s">
        <v>4</v>
      </c>
      <c r="G21" s="141"/>
      <c r="H21" s="141"/>
      <c r="I21" s="141"/>
    </row>
    <row r="22" spans="1:9" ht="18" customHeight="1">
      <c r="A22" s="3">
        <v>1</v>
      </c>
      <c r="B22" s="149" t="s">
        <v>9</v>
      </c>
      <c r="C22" s="151"/>
      <c r="D22" s="32">
        <f>54.72+54.62</f>
        <v>109.34</v>
      </c>
      <c r="E22" s="13"/>
      <c r="F22" s="3">
        <v>1</v>
      </c>
      <c r="G22" s="149" t="s">
        <v>95</v>
      </c>
      <c r="H22" s="151"/>
      <c r="I22" s="32">
        <f>43.27+42.66</f>
        <v>85.93</v>
      </c>
    </row>
    <row r="23" spans="1:9" ht="18" customHeight="1">
      <c r="A23" s="3">
        <v>2</v>
      </c>
      <c r="B23" s="149" t="s">
        <v>11</v>
      </c>
      <c r="C23" s="151"/>
      <c r="D23" s="32">
        <f>54.09+58.09</f>
        <v>112.18</v>
      </c>
      <c r="E23" s="13"/>
      <c r="F23" s="3">
        <v>2</v>
      </c>
      <c r="G23" s="149" t="s">
        <v>96</v>
      </c>
      <c r="H23" s="151"/>
      <c r="I23" s="32">
        <f>56.01+50.48</f>
        <v>106.49</v>
      </c>
    </row>
    <row r="24" spans="1:9" ht="18" customHeight="1">
      <c r="A24" s="3">
        <v>3</v>
      </c>
      <c r="B24" s="149" t="s">
        <v>65</v>
      </c>
      <c r="C24" s="151"/>
      <c r="D24" s="51">
        <v>55.87</v>
      </c>
      <c r="E24" s="13"/>
      <c r="F24" s="3">
        <v>3</v>
      </c>
      <c r="G24" s="149" t="s">
        <v>7</v>
      </c>
      <c r="H24" s="151"/>
      <c r="I24" s="32">
        <f>57.63+51.74</f>
        <v>109.37</v>
      </c>
    </row>
    <row r="25" spans="1:9" ht="18" customHeight="1">
      <c r="A25" s="3">
        <v>4</v>
      </c>
      <c r="B25" s="39"/>
      <c r="C25" s="24"/>
      <c r="D25" s="32"/>
      <c r="E25" s="13"/>
      <c r="F25" s="3">
        <v>4</v>
      </c>
      <c r="G25" s="149" t="s">
        <v>8</v>
      </c>
      <c r="H25" s="151"/>
      <c r="I25" s="32">
        <f>61.11+58.08</f>
        <v>119.19</v>
      </c>
    </row>
    <row r="26" spans="1:9" ht="18" customHeight="1">
      <c r="A26" s="3">
        <v>5</v>
      </c>
      <c r="B26" s="39"/>
      <c r="C26" s="24"/>
      <c r="D26" s="32"/>
      <c r="E26" s="13"/>
      <c r="F26" s="3">
        <v>5</v>
      </c>
      <c r="G26" s="149" t="s">
        <v>19</v>
      </c>
      <c r="H26" s="151"/>
      <c r="I26" s="55">
        <f>67.33+58.09</f>
        <v>125.42</v>
      </c>
    </row>
    <row r="27" spans="1:9" ht="18" customHeight="1">
      <c r="A27" s="3">
        <v>6</v>
      </c>
      <c r="B27" s="39"/>
      <c r="C27" s="24"/>
      <c r="D27" s="32"/>
      <c r="E27" s="13"/>
      <c r="F27" s="3">
        <v>6</v>
      </c>
      <c r="G27" s="149" t="s">
        <v>97</v>
      </c>
      <c r="H27" s="151"/>
      <c r="I27" s="55">
        <f>79.04+50.92</f>
        <v>129.96</v>
      </c>
    </row>
    <row r="28" spans="1:9" ht="18" customHeight="1">
      <c r="A28" s="3">
        <v>7</v>
      </c>
      <c r="B28" s="39"/>
      <c r="C28" s="26"/>
      <c r="D28" s="32"/>
      <c r="E28" s="13"/>
      <c r="F28" s="3">
        <v>7</v>
      </c>
      <c r="G28" s="43" t="s">
        <v>68</v>
      </c>
      <c r="H28" s="24"/>
      <c r="I28" s="51">
        <v>72.62</v>
      </c>
    </row>
    <row r="29" spans="1:9" ht="18" customHeight="1">
      <c r="A29" s="3">
        <v>8</v>
      </c>
      <c r="B29" s="39"/>
      <c r="C29" s="24"/>
      <c r="D29" s="32"/>
      <c r="E29" s="13"/>
      <c r="F29" s="3">
        <v>8</v>
      </c>
      <c r="G29" s="39"/>
      <c r="H29" s="24"/>
      <c r="I29" s="32"/>
    </row>
    <row r="30" spans="1:9" ht="18" customHeight="1">
      <c r="A30" s="3">
        <v>9</v>
      </c>
      <c r="B30" s="39"/>
      <c r="C30" s="24"/>
      <c r="D30" s="32"/>
      <c r="E30" s="13"/>
      <c r="F30" s="3">
        <v>9</v>
      </c>
      <c r="G30" s="15"/>
      <c r="H30" s="27"/>
      <c r="I30" s="32"/>
    </row>
    <row r="31" spans="1:9" ht="18" customHeight="1">
      <c r="A31" s="2"/>
      <c r="B31" s="2"/>
      <c r="C31" s="2"/>
      <c r="D31" s="49"/>
      <c r="E31" s="2"/>
      <c r="F31" s="13"/>
      <c r="G31" s="13"/>
      <c r="H31" s="13"/>
      <c r="I31" s="53"/>
    </row>
    <row r="32" spans="1:9" ht="18" customHeight="1">
      <c r="A32" s="2"/>
      <c r="B32" s="2"/>
      <c r="C32" s="2"/>
      <c r="D32" s="49"/>
      <c r="E32" s="2"/>
      <c r="F32" s="13"/>
      <c r="G32" s="13"/>
      <c r="H32" s="13"/>
      <c r="I32" s="53"/>
    </row>
    <row r="33" spans="1:9" ht="18" customHeight="1">
      <c r="A33" s="2"/>
      <c r="B33" s="2"/>
      <c r="C33" s="2"/>
      <c r="D33" s="49"/>
      <c r="E33" s="2"/>
      <c r="F33" s="13"/>
      <c r="G33" s="13"/>
      <c r="H33" s="13"/>
      <c r="I33" s="53"/>
    </row>
    <row r="34" spans="1:9" ht="18" customHeight="1">
      <c r="A34" s="2"/>
      <c r="B34" s="2"/>
      <c r="C34" s="2"/>
      <c r="D34" s="49"/>
      <c r="E34" s="2"/>
      <c r="F34" s="13"/>
      <c r="G34" s="13"/>
      <c r="H34" s="13"/>
      <c r="I34" s="53"/>
    </row>
    <row r="35" spans="1:9" ht="18" customHeight="1">
      <c r="A35" s="2"/>
      <c r="B35" s="2"/>
      <c r="C35" s="2"/>
      <c r="D35" s="49"/>
      <c r="E35" s="2"/>
      <c r="F35" s="13"/>
      <c r="G35" s="13"/>
      <c r="H35" s="13"/>
      <c r="I35" s="53"/>
    </row>
    <row r="36" spans="1:9" ht="18" customHeight="1">
      <c r="A36" s="2"/>
      <c r="B36" s="2"/>
      <c r="C36" s="2"/>
      <c r="D36" s="49"/>
      <c r="E36" s="2"/>
      <c r="F36" s="13"/>
      <c r="G36" s="13"/>
      <c r="H36" s="13"/>
      <c r="I36" s="53"/>
    </row>
    <row r="37" spans="1:9" ht="18" customHeight="1">
      <c r="A37" s="2"/>
      <c r="B37" s="2"/>
      <c r="C37" s="2"/>
      <c r="D37" s="49"/>
      <c r="E37" s="2"/>
      <c r="F37" s="13"/>
      <c r="G37" s="13"/>
      <c r="H37" s="13"/>
      <c r="I37" s="53"/>
    </row>
    <row r="38" spans="1:9" ht="18" customHeight="1">
      <c r="A38" s="2"/>
      <c r="B38" s="2"/>
      <c r="C38" s="2"/>
      <c r="D38" s="49"/>
      <c r="E38" s="2"/>
      <c r="F38" s="13"/>
      <c r="G38" s="13"/>
      <c r="H38" s="13"/>
      <c r="I38" s="53"/>
    </row>
    <row r="39" spans="1:9" ht="18" customHeight="1">
      <c r="A39" s="2"/>
      <c r="B39" s="2"/>
      <c r="C39" s="2"/>
      <c r="D39" s="49"/>
      <c r="E39" s="2"/>
      <c r="F39" s="13"/>
      <c r="G39" s="13"/>
      <c r="H39" s="13"/>
      <c r="I39" s="53"/>
    </row>
    <row r="40" spans="1:9" ht="18" customHeight="1">
      <c r="A40" s="2"/>
      <c r="B40" s="2"/>
      <c r="C40" s="2"/>
      <c r="D40" s="49"/>
      <c r="E40" s="2"/>
      <c r="F40" s="13"/>
      <c r="G40" s="13"/>
      <c r="H40" s="13"/>
      <c r="I40" s="53"/>
    </row>
    <row r="41" spans="1:9" ht="18" customHeight="1">
      <c r="A41" s="2"/>
      <c r="B41" s="2"/>
      <c r="C41" s="2"/>
      <c r="D41" s="49"/>
      <c r="E41" s="2"/>
      <c r="F41" s="13"/>
      <c r="G41" s="13"/>
      <c r="H41" s="13"/>
      <c r="I41" s="53"/>
    </row>
    <row r="42" spans="1:9" ht="18" customHeight="1">
      <c r="A42" s="2"/>
      <c r="B42" s="2"/>
      <c r="C42" s="2"/>
      <c r="D42" s="49"/>
      <c r="E42" s="2"/>
      <c r="F42" s="13"/>
      <c r="G42" s="13"/>
      <c r="H42" s="13"/>
      <c r="I42" s="53"/>
    </row>
    <row r="43" spans="1:9" ht="18" customHeight="1">
      <c r="A43" s="2"/>
      <c r="B43" s="2"/>
      <c r="C43" s="2"/>
      <c r="D43" s="49"/>
      <c r="E43" s="2"/>
      <c r="F43" s="13"/>
      <c r="G43" s="13"/>
      <c r="H43" s="13"/>
      <c r="I43" s="53"/>
    </row>
    <row r="44" spans="1:9" ht="18" customHeight="1">
      <c r="A44" s="140" t="s">
        <v>53</v>
      </c>
      <c r="B44" s="141"/>
      <c r="C44" s="141"/>
      <c r="D44" s="141"/>
      <c r="E44" s="141"/>
      <c r="F44" s="141"/>
      <c r="G44" s="141"/>
      <c r="H44" s="141"/>
      <c r="I44" s="141"/>
    </row>
    <row r="45" spans="1:9" ht="18" customHeight="1">
      <c r="A45" s="142" t="s">
        <v>3</v>
      </c>
      <c r="B45" s="143"/>
      <c r="C45" s="143"/>
      <c r="D45" s="143"/>
      <c r="E45" s="12"/>
      <c r="F45" s="140" t="s">
        <v>4</v>
      </c>
      <c r="G45" s="141"/>
      <c r="H45" s="141"/>
      <c r="I45" s="141"/>
    </row>
    <row r="46" spans="1:9" ht="18" customHeight="1">
      <c r="A46" s="40">
        <v>1</v>
      </c>
      <c r="B46" s="149" t="s">
        <v>26</v>
      </c>
      <c r="C46" s="151"/>
      <c r="D46" s="32">
        <f>36.58+34.84</f>
        <v>71.42</v>
      </c>
      <c r="E46" s="13"/>
      <c r="F46" s="3">
        <v>1</v>
      </c>
      <c r="G46" s="149" t="s">
        <v>28</v>
      </c>
      <c r="H46" s="151"/>
      <c r="I46" s="32">
        <f>35.5+36.34</f>
        <v>71.84</v>
      </c>
    </row>
    <row r="47" spans="1:9" ht="18" customHeight="1">
      <c r="A47" s="40">
        <v>2</v>
      </c>
      <c r="B47" s="149" t="s">
        <v>35</v>
      </c>
      <c r="C47" s="151"/>
      <c r="D47" s="32">
        <f>42.27+42.35</f>
        <v>84.62</v>
      </c>
      <c r="E47" s="13"/>
      <c r="F47" s="3">
        <v>2</v>
      </c>
      <c r="G47" s="149" t="s">
        <v>14</v>
      </c>
      <c r="H47" s="151"/>
      <c r="I47" s="32">
        <f>38.56+39.15</f>
        <v>77.710000000000008</v>
      </c>
    </row>
    <row r="48" spans="1:9" ht="18" customHeight="1">
      <c r="A48" s="40">
        <v>3</v>
      </c>
      <c r="B48" s="149" t="s">
        <v>38</v>
      </c>
      <c r="C48" s="151"/>
      <c r="D48" s="32">
        <f>44.53+42.79</f>
        <v>87.32</v>
      </c>
      <c r="E48" s="13"/>
      <c r="F48" s="3">
        <v>3</v>
      </c>
      <c r="G48" s="149" t="s">
        <v>33</v>
      </c>
      <c r="H48" s="151"/>
      <c r="I48" s="32">
        <f>40.69+41.39</f>
        <v>82.08</v>
      </c>
    </row>
    <row r="49" spans="1:9" ht="18" customHeight="1">
      <c r="A49" s="40">
        <v>4</v>
      </c>
      <c r="B49" s="149" t="s">
        <v>13</v>
      </c>
      <c r="C49" s="151"/>
      <c r="D49" s="32">
        <f>48.14+46.2</f>
        <v>94.34</v>
      </c>
      <c r="E49" s="13"/>
      <c r="F49" s="3">
        <v>4</v>
      </c>
      <c r="G49" s="149" t="s">
        <v>39</v>
      </c>
      <c r="H49" s="151"/>
      <c r="I49" s="32">
        <f>41+41.64</f>
        <v>82.64</v>
      </c>
    </row>
    <row r="50" spans="1:9" ht="18" customHeight="1">
      <c r="A50" s="40">
        <v>5</v>
      </c>
      <c r="B50" s="149" t="s">
        <v>12</v>
      </c>
      <c r="C50" s="151"/>
      <c r="D50" s="32">
        <f>53.32+49.83</f>
        <v>103.15</v>
      </c>
      <c r="E50" s="13"/>
      <c r="F50" s="3">
        <v>5</v>
      </c>
      <c r="G50" s="149" t="s">
        <v>34</v>
      </c>
      <c r="H50" s="151"/>
      <c r="I50" s="32">
        <f>42.19+42.09</f>
        <v>84.28</v>
      </c>
    </row>
    <row r="51" spans="1:9" ht="18" customHeight="1">
      <c r="A51" s="40">
        <v>6</v>
      </c>
      <c r="B51" s="149" t="s">
        <v>73</v>
      </c>
      <c r="C51" s="151"/>
      <c r="D51" s="32">
        <f>52.33+51.48</f>
        <v>103.81</v>
      </c>
      <c r="E51" s="13"/>
      <c r="F51" s="3">
        <v>6</v>
      </c>
      <c r="G51" s="149" t="s">
        <v>15</v>
      </c>
      <c r="H51" s="151"/>
      <c r="I51" s="32">
        <f>43.25+43.17</f>
        <v>86.42</v>
      </c>
    </row>
    <row r="52" spans="1:9" ht="18" customHeight="1">
      <c r="A52" s="40">
        <v>7</v>
      </c>
      <c r="B52" s="149" t="s">
        <v>6</v>
      </c>
      <c r="C52" s="151"/>
      <c r="D52" s="32">
        <f>54.8+50</f>
        <v>104.8</v>
      </c>
      <c r="E52" s="13"/>
      <c r="F52" s="3">
        <v>7</v>
      </c>
      <c r="G52" s="149" t="s">
        <v>88</v>
      </c>
      <c r="H52" s="151"/>
      <c r="I52" s="32">
        <f>53.14+52.06</f>
        <v>105.2</v>
      </c>
    </row>
    <row r="53" spans="1:9" ht="18" customHeight="1">
      <c r="A53" s="40">
        <v>8</v>
      </c>
      <c r="B53" s="149" t="s">
        <v>69</v>
      </c>
      <c r="C53" s="151"/>
      <c r="D53" s="32">
        <f>54.82+51.37</f>
        <v>106.19</v>
      </c>
      <c r="E53" s="13"/>
      <c r="F53" s="3">
        <v>8</v>
      </c>
      <c r="G53" s="149" t="s">
        <v>98</v>
      </c>
      <c r="H53" s="151"/>
      <c r="I53" s="32">
        <f>59.39+55.63</f>
        <v>115.02000000000001</v>
      </c>
    </row>
    <row r="54" spans="1:9" ht="18" customHeight="1">
      <c r="A54" s="40">
        <v>9</v>
      </c>
      <c r="B54" s="149" t="s">
        <v>75</v>
      </c>
      <c r="C54" s="151"/>
      <c r="D54" s="32">
        <f>55.57+51.04</f>
        <v>106.61</v>
      </c>
      <c r="E54" s="13"/>
      <c r="F54" s="3">
        <v>9</v>
      </c>
      <c r="G54" s="149" t="s">
        <v>80</v>
      </c>
      <c r="H54" s="151"/>
      <c r="I54" s="32">
        <f>132.51+56.96</f>
        <v>189.47</v>
      </c>
    </row>
    <row r="55" spans="1:9" ht="18" customHeight="1">
      <c r="A55" s="40">
        <v>10</v>
      </c>
      <c r="B55" s="149" t="s">
        <v>90</v>
      </c>
      <c r="C55" s="151"/>
      <c r="D55" s="32">
        <f>55.14+51.59</f>
        <v>106.73</v>
      </c>
      <c r="E55" s="13"/>
      <c r="F55" s="3">
        <v>10</v>
      </c>
      <c r="G55" s="149" t="s">
        <v>81</v>
      </c>
      <c r="H55" s="151"/>
      <c r="I55" s="51">
        <v>48.42</v>
      </c>
    </row>
    <row r="56" spans="1:9" ht="18" customHeight="1">
      <c r="A56" s="40">
        <v>11</v>
      </c>
      <c r="B56" s="149" t="s">
        <v>72</v>
      </c>
      <c r="C56" s="151"/>
      <c r="D56" s="32">
        <f>54.39+52.53</f>
        <v>106.92</v>
      </c>
      <c r="E56" s="13"/>
      <c r="F56" s="3">
        <v>11</v>
      </c>
      <c r="G56" s="149"/>
      <c r="H56" s="151"/>
      <c r="I56" s="51"/>
    </row>
    <row r="57" spans="1:9" ht="18" customHeight="1">
      <c r="A57" s="40">
        <v>12</v>
      </c>
      <c r="B57" s="149" t="s">
        <v>5</v>
      </c>
      <c r="C57" s="151"/>
      <c r="D57" s="32">
        <f>56.64+53.46</f>
        <v>110.1</v>
      </c>
      <c r="E57" s="13"/>
      <c r="F57" s="3">
        <v>12</v>
      </c>
      <c r="G57" s="39"/>
      <c r="H57" s="24"/>
      <c r="I57" s="32"/>
    </row>
    <row r="58" spans="1:9" ht="18" customHeight="1">
      <c r="A58" s="40">
        <v>13</v>
      </c>
      <c r="B58" s="149" t="s">
        <v>70</v>
      </c>
      <c r="C58" s="151"/>
      <c r="D58" s="32">
        <f>58.84+53.21</f>
        <v>112.05000000000001</v>
      </c>
      <c r="E58" s="13"/>
      <c r="F58" s="3">
        <v>13</v>
      </c>
      <c r="G58" s="39"/>
      <c r="H58" s="24"/>
      <c r="I58" s="32"/>
    </row>
    <row r="59" spans="1:9" ht="18" customHeight="1">
      <c r="A59" s="29">
        <v>14</v>
      </c>
      <c r="B59" s="149" t="s">
        <v>77</v>
      </c>
      <c r="C59" s="151"/>
      <c r="D59" s="46">
        <f>65.81+57.13</f>
        <v>122.94</v>
      </c>
      <c r="E59" s="13"/>
      <c r="F59" s="3">
        <v>14</v>
      </c>
      <c r="G59" s="40"/>
      <c r="H59" s="41"/>
      <c r="I59" s="32"/>
    </row>
    <row r="60" spans="1:9" ht="18" customHeight="1">
      <c r="A60" s="3">
        <v>15</v>
      </c>
      <c r="B60" s="149"/>
      <c r="C60" s="151"/>
      <c r="D60" s="51"/>
      <c r="E60" s="13"/>
      <c r="F60" s="3">
        <v>15</v>
      </c>
      <c r="G60" s="39"/>
      <c r="H60" s="24"/>
      <c r="I60" s="32"/>
    </row>
    <row r="61" spans="1:9" ht="18" customHeight="1">
      <c r="A61" s="3">
        <v>16</v>
      </c>
      <c r="B61" s="149"/>
      <c r="C61" s="151"/>
      <c r="D61" s="51"/>
      <c r="E61" s="13"/>
      <c r="F61" s="3">
        <v>16</v>
      </c>
      <c r="G61" s="39"/>
      <c r="H61" s="24"/>
      <c r="I61" s="32"/>
    </row>
    <row r="62" spans="1:9" ht="18" customHeight="1">
      <c r="A62" s="3">
        <v>17</v>
      </c>
      <c r="B62" s="149"/>
      <c r="C62" s="151"/>
      <c r="D62" s="51"/>
      <c r="E62" s="13"/>
      <c r="F62" s="3">
        <v>17</v>
      </c>
      <c r="G62" s="39"/>
      <c r="H62" s="24"/>
      <c r="I62" s="32"/>
    </row>
    <row r="63" spans="1:9" ht="18" customHeight="1">
      <c r="A63" s="3">
        <v>18</v>
      </c>
      <c r="B63" s="39"/>
      <c r="C63" s="24"/>
      <c r="D63" s="32"/>
      <c r="E63" s="13"/>
      <c r="F63" s="3">
        <v>18</v>
      </c>
      <c r="G63" s="39"/>
      <c r="H63" s="24"/>
      <c r="I63" s="32"/>
    </row>
    <row r="64" spans="1:9" ht="18" customHeight="1">
      <c r="A64" s="3">
        <v>19</v>
      </c>
      <c r="B64" s="39"/>
      <c r="C64" s="24"/>
      <c r="D64" s="32"/>
      <c r="E64" s="13"/>
      <c r="F64" s="3">
        <v>19</v>
      </c>
      <c r="G64" s="39"/>
      <c r="H64" s="24"/>
      <c r="I64" s="32"/>
    </row>
    <row r="65" spans="1:9" ht="18" customHeight="1">
      <c r="A65" s="3">
        <v>20</v>
      </c>
      <c r="B65" s="39"/>
      <c r="C65" s="24"/>
      <c r="D65" s="32"/>
      <c r="E65" s="13"/>
      <c r="F65" s="3">
        <v>20</v>
      </c>
      <c r="G65" s="39"/>
      <c r="H65" s="24"/>
      <c r="I65" s="32"/>
    </row>
    <row r="66" spans="1:9" ht="18" customHeight="1">
      <c r="A66" s="3">
        <v>21</v>
      </c>
      <c r="B66" s="39"/>
      <c r="C66" s="24"/>
      <c r="D66" s="32"/>
      <c r="E66" s="13"/>
      <c r="F66" s="3">
        <v>21</v>
      </c>
      <c r="G66" s="39"/>
      <c r="H66" s="24"/>
      <c r="I66" s="32"/>
    </row>
    <row r="67" spans="1:9" ht="18" customHeight="1">
      <c r="A67" s="2"/>
      <c r="B67" s="2"/>
      <c r="C67" s="2"/>
      <c r="D67" s="49"/>
      <c r="E67" s="2"/>
      <c r="F67" s="13"/>
      <c r="G67" s="13"/>
      <c r="H67" s="13"/>
      <c r="I67" s="53"/>
    </row>
    <row r="68" spans="1:9" ht="18" customHeight="1">
      <c r="A68" s="140" t="s">
        <v>54</v>
      </c>
      <c r="B68" s="141"/>
      <c r="C68" s="141"/>
      <c r="D68" s="141"/>
      <c r="E68" s="141"/>
      <c r="F68" s="141"/>
      <c r="G68" s="141"/>
      <c r="H68" s="141"/>
      <c r="I68" s="141"/>
    </row>
    <row r="69" spans="1:9" ht="18" customHeight="1">
      <c r="A69" s="142" t="s">
        <v>3</v>
      </c>
      <c r="B69" s="143"/>
      <c r="C69" s="143"/>
      <c r="D69" s="143"/>
      <c r="E69" s="12"/>
      <c r="F69" s="140" t="s">
        <v>4</v>
      </c>
      <c r="G69" s="141"/>
      <c r="H69" s="141"/>
      <c r="I69" s="141"/>
    </row>
    <row r="70" spans="1:9" ht="18" customHeight="1">
      <c r="A70" s="40">
        <v>1</v>
      </c>
      <c r="B70" s="149" t="s">
        <v>30</v>
      </c>
      <c r="C70" s="151"/>
      <c r="D70" s="32">
        <f>38.79+39.15</f>
        <v>77.94</v>
      </c>
      <c r="E70" s="13"/>
      <c r="F70" s="3">
        <v>1</v>
      </c>
      <c r="G70" s="149" t="s">
        <v>29</v>
      </c>
      <c r="H70" s="151"/>
      <c r="I70" s="32">
        <f>34.52+33.23</f>
        <v>67.75</v>
      </c>
    </row>
    <row r="71" spans="1:9" ht="18" customHeight="1">
      <c r="A71" s="40">
        <v>2</v>
      </c>
      <c r="B71" s="149" t="s">
        <v>99</v>
      </c>
      <c r="C71" s="151"/>
      <c r="D71" s="32">
        <f>39.71+39.26</f>
        <v>78.97</v>
      </c>
      <c r="E71" s="13"/>
      <c r="F71" s="3">
        <v>2</v>
      </c>
      <c r="G71" s="149" t="s">
        <v>44</v>
      </c>
      <c r="H71" s="151"/>
      <c r="I71" s="32">
        <f>35.3+36.17</f>
        <v>71.47</v>
      </c>
    </row>
    <row r="72" spans="1:9" ht="18" customHeight="1">
      <c r="A72" s="40">
        <v>3</v>
      </c>
      <c r="B72" s="149" t="s">
        <v>100</v>
      </c>
      <c r="C72" s="151"/>
      <c r="D72" s="32">
        <f>39.38+39.93</f>
        <v>79.31</v>
      </c>
      <c r="E72" s="13"/>
      <c r="F72" s="3">
        <v>3</v>
      </c>
      <c r="G72" s="149" t="s">
        <v>27</v>
      </c>
      <c r="H72" s="151"/>
      <c r="I72" s="32">
        <f>49.8+35.6</f>
        <v>85.4</v>
      </c>
    </row>
    <row r="73" spans="1:9" ht="18" customHeight="1">
      <c r="A73" s="40">
        <v>4</v>
      </c>
      <c r="B73" s="149" t="s">
        <v>32</v>
      </c>
      <c r="C73" s="151"/>
      <c r="D73" s="32">
        <f>40.05+40.88</f>
        <v>80.930000000000007</v>
      </c>
      <c r="E73" s="13"/>
      <c r="F73" s="3">
        <v>4</v>
      </c>
      <c r="G73" s="149" t="s">
        <v>101</v>
      </c>
      <c r="H73" s="151"/>
      <c r="I73" s="32">
        <f>43.9+44.19</f>
        <v>88.09</v>
      </c>
    </row>
    <row r="74" spans="1:9" ht="18" customHeight="1">
      <c r="A74" s="40">
        <v>5</v>
      </c>
      <c r="B74" s="149" t="s">
        <v>85</v>
      </c>
      <c r="C74" s="151"/>
      <c r="D74" s="32">
        <f>50.2+47.56</f>
        <v>97.76</v>
      </c>
      <c r="E74" s="13"/>
      <c r="F74" s="3">
        <v>5</v>
      </c>
      <c r="G74" s="149" t="s">
        <v>87</v>
      </c>
      <c r="H74" s="151"/>
      <c r="I74" s="32">
        <f>47.28+46.02</f>
        <v>93.300000000000011</v>
      </c>
    </row>
    <row r="75" spans="1:9" ht="18" customHeight="1">
      <c r="A75" s="40">
        <v>6</v>
      </c>
      <c r="B75" s="39"/>
      <c r="C75" s="24"/>
      <c r="D75" s="32"/>
      <c r="E75" s="13"/>
      <c r="F75" s="3">
        <v>6</v>
      </c>
      <c r="G75" s="149" t="s">
        <v>86</v>
      </c>
      <c r="H75" s="151"/>
      <c r="I75" s="32">
        <f>52.63+49.64</f>
        <v>102.27000000000001</v>
      </c>
    </row>
    <row r="76" spans="1:9" ht="18" customHeight="1">
      <c r="A76" s="40"/>
      <c r="B76" s="39"/>
      <c r="C76" s="26"/>
      <c r="D76" s="32"/>
      <c r="E76" s="13"/>
      <c r="F76" s="3">
        <v>7</v>
      </c>
      <c r="G76" s="149" t="s">
        <v>31</v>
      </c>
      <c r="H76" s="151"/>
      <c r="I76" s="55">
        <f>37.2+68.7</f>
        <v>105.9</v>
      </c>
    </row>
    <row r="77" spans="1:9" ht="18" customHeight="1">
      <c r="A77" s="40"/>
      <c r="B77" s="39"/>
      <c r="C77" s="24"/>
      <c r="D77" s="32"/>
      <c r="E77" s="13"/>
      <c r="F77" s="3">
        <v>8</v>
      </c>
      <c r="G77" s="39"/>
      <c r="H77" s="24"/>
      <c r="I77" s="32"/>
    </row>
    <row r="78" spans="1:9" ht="18" customHeight="1">
      <c r="A78" s="40"/>
      <c r="B78" s="39"/>
      <c r="C78" s="24"/>
      <c r="D78" s="32"/>
      <c r="E78" s="13"/>
      <c r="F78" s="3">
        <v>9</v>
      </c>
      <c r="G78" s="39"/>
      <c r="H78" s="24"/>
      <c r="I78" s="32"/>
    </row>
    <row r="79" spans="1:9" ht="18" customHeight="1">
      <c r="A79" s="2"/>
      <c r="B79" s="2"/>
      <c r="C79" s="2"/>
      <c r="D79" s="49"/>
      <c r="E79" s="2"/>
      <c r="F79" s="38"/>
      <c r="G79" s="12"/>
      <c r="H79" s="12"/>
      <c r="I79" s="54"/>
    </row>
    <row r="80" spans="1:9" ht="18" customHeight="1">
      <c r="A80" s="2"/>
      <c r="B80" s="2"/>
      <c r="C80" s="2"/>
      <c r="D80" s="49"/>
      <c r="E80" s="2"/>
      <c r="F80" s="38"/>
      <c r="G80" s="12"/>
      <c r="H80" s="12"/>
      <c r="I80" s="54"/>
    </row>
    <row r="81" spans="1:9" ht="18" customHeight="1">
      <c r="A81" s="2"/>
      <c r="B81" s="2"/>
      <c r="C81" s="2"/>
      <c r="D81" s="49"/>
      <c r="E81" s="2"/>
      <c r="F81" s="38"/>
      <c r="G81" s="12"/>
      <c r="H81" s="12"/>
      <c r="I81" s="54"/>
    </row>
    <row r="82" spans="1:9" ht="18" customHeight="1">
      <c r="A82" s="2"/>
      <c r="B82" s="2"/>
      <c r="C82" s="2"/>
      <c r="D82" s="49"/>
      <c r="E82" s="2"/>
      <c r="F82" s="38"/>
      <c r="G82" s="12"/>
      <c r="H82" s="12"/>
      <c r="I82" s="54"/>
    </row>
    <row r="83" spans="1:9" ht="18" customHeight="1">
      <c r="A83" s="2"/>
      <c r="B83" s="2"/>
      <c r="C83" s="2"/>
      <c r="D83" s="49"/>
      <c r="E83" s="2"/>
      <c r="F83" s="38"/>
      <c r="G83" s="12"/>
      <c r="H83" s="12"/>
      <c r="I83" s="54"/>
    </row>
    <row r="84" spans="1:9" ht="18" customHeight="1">
      <c r="A84" s="2"/>
      <c r="B84" s="2"/>
      <c r="C84" s="2"/>
      <c r="D84" s="49"/>
      <c r="E84" s="2"/>
      <c r="F84" s="38"/>
      <c r="G84" s="12"/>
      <c r="H84" s="12"/>
      <c r="I84" s="54"/>
    </row>
    <row r="85" spans="1:9" ht="18" customHeight="1">
      <c r="A85" s="2"/>
      <c r="B85" s="2"/>
      <c r="C85" s="2"/>
      <c r="D85" s="49"/>
      <c r="E85" s="2"/>
      <c r="F85" s="38"/>
      <c r="G85" s="12"/>
      <c r="H85" s="12"/>
      <c r="I85" s="54"/>
    </row>
    <row r="86" spans="1:9" ht="18" customHeight="1">
      <c r="A86" s="140" t="s">
        <v>41</v>
      </c>
      <c r="B86" s="141"/>
      <c r="C86" s="141"/>
      <c r="D86" s="141"/>
      <c r="E86" s="141"/>
      <c r="F86" s="141"/>
      <c r="G86" s="141"/>
      <c r="H86" s="141"/>
      <c r="I86" s="141"/>
    </row>
    <row r="87" spans="1:9" ht="18" customHeight="1">
      <c r="A87" s="140" t="s">
        <v>3</v>
      </c>
      <c r="B87" s="141"/>
      <c r="C87" s="141"/>
      <c r="D87" s="141"/>
      <c r="E87" s="12"/>
      <c r="F87" s="140" t="s">
        <v>4</v>
      </c>
      <c r="G87" s="141"/>
      <c r="H87" s="141"/>
      <c r="I87" s="141"/>
    </row>
    <row r="88" spans="1:9" ht="18" customHeight="1">
      <c r="A88" s="57">
        <v>1</v>
      </c>
      <c r="B88" s="150" t="s">
        <v>26</v>
      </c>
      <c r="C88" s="150"/>
      <c r="D88" s="84">
        <f>36.58+34.84</f>
        <v>71.42</v>
      </c>
      <c r="E88" s="13"/>
      <c r="F88" s="57">
        <v>1</v>
      </c>
      <c r="G88" s="150" t="s">
        <v>29</v>
      </c>
      <c r="H88" s="150"/>
      <c r="I88" s="84">
        <f>34.52+33.23</f>
        <v>67.75</v>
      </c>
    </row>
    <row r="89" spans="1:9" ht="18" customHeight="1">
      <c r="A89" s="57">
        <v>2</v>
      </c>
      <c r="B89" s="150" t="s">
        <v>30</v>
      </c>
      <c r="C89" s="150"/>
      <c r="D89" s="84">
        <f>38.79+39.15</f>
        <v>77.94</v>
      </c>
      <c r="E89" s="13"/>
      <c r="F89" s="57">
        <v>2</v>
      </c>
      <c r="G89" s="150" t="s">
        <v>44</v>
      </c>
      <c r="H89" s="150"/>
      <c r="I89" s="84">
        <f>35.3+36.17</f>
        <v>71.47</v>
      </c>
    </row>
    <row r="90" spans="1:9" ht="18" customHeight="1">
      <c r="A90" s="57">
        <v>3</v>
      </c>
      <c r="B90" s="150" t="s">
        <v>99</v>
      </c>
      <c r="C90" s="150"/>
      <c r="D90" s="84">
        <f>39.71+39.26</f>
        <v>78.97</v>
      </c>
      <c r="E90" s="13"/>
      <c r="F90" s="57">
        <v>3</v>
      </c>
      <c r="G90" s="150" t="s">
        <v>28</v>
      </c>
      <c r="H90" s="150"/>
      <c r="I90" s="84">
        <f>35.5+36.34</f>
        <v>71.84</v>
      </c>
    </row>
    <row r="91" spans="1:9" ht="18" customHeight="1">
      <c r="A91" s="57">
        <v>4</v>
      </c>
      <c r="B91" s="150" t="s">
        <v>100</v>
      </c>
      <c r="C91" s="150"/>
      <c r="D91" s="84">
        <f>39.38+39.93</f>
        <v>79.31</v>
      </c>
      <c r="E91" s="13"/>
      <c r="F91" s="57">
        <v>4</v>
      </c>
      <c r="G91" s="150" t="s">
        <v>14</v>
      </c>
      <c r="H91" s="150"/>
      <c r="I91" s="84">
        <f>38.56+39.15</f>
        <v>77.710000000000008</v>
      </c>
    </row>
    <row r="92" spans="1:9" ht="18" customHeight="1">
      <c r="A92" s="57">
        <v>5</v>
      </c>
      <c r="B92" s="150" t="s">
        <v>32</v>
      </c>
      <c r="C92" s="150"/>
      <c r="D92" s="84">
        <f>40.05+40.88</f>
        <v>80.930000000000007</v>
      </c>
      <c r="E92" s="13"/>
      <c r="F92" s="57">
        <v>5</v>
      </c>
      <c r="G92" s="150" t="s">
        <v>33</v>
      </c>
      <c r="H92" s="150"/>
      <c r="I92" s="84">
        <f>40.69+41.39</f>
        <v>82.08</v>
      </c>
    </row>
    <row r="93" spans="1:9" ht="18" customHeight="1">
      <c r="A93" s="57">
        <v>6</v>
      </c>
      <c r="B93" s="150" t="s">
        <v>35</v>
      </c>
      <c r="C93" s="150"/>
      <c r="D93" s="84">
        <f>42.27+42.35</f>
        <v>84.62</v>
      </c>
      <c r="E93" s="13"/>
      <c r="F93" s="57">
        <v>6</v>
      </c>
      <c r="G93" s="150" t="s">
        <v>39</v>
      </c>
      <c r="H93" s="150"/>
      <c r="I93" s="84">
        <f>41+41.64</f>
        <v>82.64</v>
      </c>
    </row>
    <row r="94" spans="1:9" ht="18" customHeight="1">
      <c r="A94" s="57">
        <v>7</v>
      </c>
      <c r="B94" s="150" t="s">
        <v>38</v>
      </c>
      <c r="C94" s="150"/>
      <c r="D94" s="84">
        <f>44.53+42.79</f>
        <v>87.32</v>
      </c>
      <c r="E94" s="13"/>
      <c r="F94" s="57">
        <v>7</v>
      </c>
      <c r="G94" s="150" t="s">
        <v>34</v>
      </c>
      <c r="H94" s="150"/>
      <c r="I94" s="84">
        <f>42.19+42.09</f>
        <v>84.28</v>
      </c>
    </row>
    <row r="95" spans="1:9" ht="18" customHeight="1">
      <c r="A95" s="57">
        <v>8</v>
      </c>
      <c r="B95" s="150" t="s">
        <v>13</v>
      </c>
      <c r="C95" s="150"/>
      <c r="D95" s="84">
        <f>48.14+46.2</f>
        <v>94.34</v>
      </c>
      <c r="E95" s="13"/>
      <c r="F95" s="57">
        <v>8</v>
      </c>
      <c r="G95" s="150" t="s">
        <v>27</v>
      </c>
      <c r="H95" s="150"/>
      <c r="I95" s="84">
        <f>49.8+35.6</f>
        <v>85.4</v>
      </c>
    </row>
    <row r="96" spans="1:9" ht="18" customHeight="1">
      <c r="A96" s="57">
        <v>9</v>
      </c>
      <c r="B96" s="150" t="s">
        <v>85</v>
      </c>
      <c r="C96" s="150"/>
      <c r="D96" s="84">
        <f>50.2+47.56</f>
        <v>97.76</v>
      </c>
      <c r="E96" s="13"/>
      <c r="F96" s="57">
        <v>9</v>
      </c>
      <c r="G96" s="150" t="s">
        <v>95</v>
      </c>
      <c r="H96" s="150"/>
      <c r="I96" s="84">
        <f>43.27+42.66</f>
        <v>85.93</v>
      </c>
    </row>
    <row r="97" spans="1:9" ht="18" customHeight="1">
      <c r="A97" s="57">
        <v>10</v>
      </c>
      <c r="B97" s="150" t="s">
        <v>12</v>
      </c>
      <c r="C97" s="150"/>
      <c r="D97" s="84">
        <f>53.32+49.83</f>
        <v>103.15</v>
      </c>
      <c r="E97" s="85"/>
      <c r="F97" s="57">
        <v>10</v>
      </c>
      <c r="G97" s="150" t="s">
        <v>15</v>
      </c>
      <c r="H97" s="150"/>
      <c r="I97" s="84">
        <f>43.25+43.17</f>
        <v>86.42</v>
      </c>
    </row>
    <row r="98" spans="1:9" ht="18" customHeight="1">
      <c r="A98" s="57">
        <v>11</v>
      </c>
      <c r="B98" s="150" t="s">
        <v>73</v>
      </c>
      <c r="C98" s="150"/>
      <c r="D98" s="84">
        <f>52.33+51.48</f>
        <v>103.81</v>
      </c>
      <c r="E98" s="85"/>
      <c r="F98" s="57">
        <v>11</v>
      </c>
      <c r="G98" s="150" t="s">
        <v>101</v>
      </c>
      <c r="H98" s="150"/>
      <c r="I98" s="84">
        <f>43.9+44.19</f>
        <v>88.09</v>
      </c>
    </row>
    <row r="99" spans="1:9" ht="18" customHeight="1">
      <c r="A99" s="57">
        <v>12</v>
      </c>
      <c r="B99" s="150" t="s">
        <v>6</v>
      </c>
      <c r="C99" s="150"/>
      <c r="D99" s="84">
        <f>54.8+50</f>
        <v>104.8</v>
      </c>
      <c r="E99" s="85"/>
      <c r="F99" s="57">
        <v>12</v>
      </c>
      <c r="G99" s="150" t="s">
        <v>87</v>
      </c>
      <c r="H99" s="150"/>
      <c r="I99" s="84">
        <f>47.28+46.02</f>
        <v>93.300000000000011</v>
      </c>
    </row>
    <row r="100" spans="1:9" ht="18" customHeight="1">
      <c r="A100" s="57">
        <v>13</v>
      </c>
      <c r="B100" s="150" t="s">
        <v>69</v>
      </c>
      <c r="C100" s="150"/>
      <c r="D100" s="84">
        <f>54.82+51.37</f>
        <v>106.19</v>
      </c>
      <c r="E100" s="85"/>
      <c r="F100" s="57">
        <v>13</v>
      </c>
      <c r="G100" s="150" t="s">
        <v>86</v>
      </c>
      <c r="H100" s="150"/>
      <c r="I100" s="84">
        <f>52.63+49.64</f>
        <v>102.27000000000001</v>
      </c>
    </row>
    <row r="101" spans="1:9" ht="18" customHeight="1">
      <c r="A101" s="57">
        <v>14</v>
      </c>
      <c r="B101" s="150" t="s">
        <v>75</v>
      </c>
      <c r="C101" s="150"/>
      <c r="D101" s="84">
        <f>55.57+51.04</f>
        <v>106.61</v>
      </c>
      <c r="E101" s="85"/>
      <c r="F101" s="57">
        <v>14</v>
      </c>
      <c r="G101" s="150" t="s">
        <v>88</v>
      </c>
      <c r="H101" s="150"/>
      <c r="I101" s="84">
        <f>53.14+52.06</f>
        <v>105.2</v>
      </c>
    </row>
    <row r="102" spans="1:9" ht="18" customHeight="1">
      <c r="A102" s="57">
        <v>15</v>
      </c>
      <c r="B102" s="150" t="s">
        <v>90</v>
      </c>
      <c r="C102" s="150"/>
      <c r="D102" s="84">
        <f>55.14+51.59</f>
        <v>106.73</v>
      </c>
      <c r="E102" s="13"/>
      <c r="F102" s="57">
        <v>15</v>
      </c>
      <c r="G102" s="150" t="s">
        <v>31</v>
      </c>
      <c r="H102" s="150"/>
      <c r="I102" s="87">
        <f>37.2+68.7</f>
        <v>105.9</v>
      </c>
    </row>
    <row r="103" spans="1:9" ht="18" customHeight="1">
      <c r="A103" s="57">
        <v>16</v>
      </c>
      <c r="B103" s="150" t="s">
        <v>72</v>
      </c>
      <c r="C103" s="150"/>
      <c r="D103" s="84">
        <f>54.39+52.53</f>
        <v>106.92</v>
      </c>
      <c r="E103" s="13"/>
      <c r="F103" s="57">
        <v>16</v>
      </c>
      <c r="G103" s="150" t="s">
        <v>96</v>
      </c>
      <c r="H103" s="150"/>
      <c r="I103" s="84">
        <f>56.01+50.48</f>
        <v>106.49</v>
      </c>
    </row>
    <row r="104" spans="1:9" ht="18" customHeight="1">
      <c r="A104" s="57">
        <v>17</v>
      </c>
      <c r="B104" s="150" t="s">
        <v>9</v>
      </c>
      <c r="C104" s="150"/>
      <c r="D104" s="84">
        <f>54.72+54.62</f>
        <v>109.34</v>
      </c>
      <c r="E104" s="13"/>
      <c r="F104" s="57">
        <v>17</v>
      </c>
      <c r="G104" s="150" t="s">
        <v>7</v>
      </c>
      <c r="H104" s="150"/>
      <c r="I104" s="84">
        <f>57.63+51.74</f>
        <v>109.37</v>
      </c>
    </row>
    <row r="105" spans="1:9" ht="18" customHeight="1">
      <c r="A105" s="57">
        <v>18</v>
      </c>
      <c r="B105" s="150" t="s">
        <v>5</v>
      </c>
      <c r="C105" s="150"/>
      <c r="D105" s="84">
        <f>56.64+53.46</f>
        <v>110.1</v>
      </c>
      <c r="E105" s="13"/>
      <c r="F105" s="57">
        <v>18</v>
      </c>
      <c r="G105" s="150" t="s">
        <v>98</v>
      </c>
      <c r="H105" s="150"/>
      <c r="I105" s="84">
        <f>59.39+55.63</f>
        <v>115.02000000000001</v>
      </c>
    </row>
    <row r="106" spans="1:9" ht="18" customHeight="1">
      <c r="A106" s="57">
        <v>19</v>
      </c>
      <c r="B106" s="150" t="s">
        <v>70</v>
      </c>
      <c r="C106" s="150"/>
      <c r="D106" s="84">
        <f>58.84+53.21</f>
        <v>112.05000000000001</v>
      </c>
      <c r="E106" s="13"/>
      <c r="F106" s="57">
        <v>19</v>
      </c>
      <c r="G106" s="150" t="s">
        <v>8</v>
      </c>
      <c r="H106" s="150"/>
      <c r="I106" s="84">
        <f>61.11+58.08</f>
        <v>119.19</v>
      </c>
    </row>
    <row r="107" spans="1:9" ht="18" customHeight="1">
      <c r="A107" s="57">
        <v>20</v>
      </c>
      <c r="B107" s="150" t="s">
        <v>11</v>
      </c>
      <c r="C107" s="150"/>
      <c r="D107" s="84">
        <f>54.09+58.09</f>
        <v>112.18</v>
      </c>
      <c r="E107" s="13"/>
      <c r="F107" s="57">
        <v>20</v>
      </c>
      <c r="G107" s="150" t="s">
        <v>19</v>
      </c>
      <c r="H107" s="150"/>
      <c r="I107" s="87">
        <f>67.33+58.09</f>
        <v>125.42</v>
      </c>
    </row>
    <row r="108" spans="1:9" ht="18" customHeight="1">
      <c r="A108" s="57">
        <v>21</v>
      </c>
      <c r="B108" s="150" t="s">
        <v>77</v>
      </c>
      <c r="C108" s="150"/>
      <c r="D108" s="84">
        <f>65.81+57.13</f>
        <v>122.94</v>
      </c>
      <c r="E108" s="13"/>
      <c r="F108" s="57">
        <v>21</v>
      </c>
      <c r="G108" s="150" t="s">
        <v>97</v>
      </c>
      <c r="H108" s="150"/>
      <c r="I108" s="87">
        <f>79.04+50.92</f>
        <v>129.96</v>
      </c>
    </row>
    <row r="109" spans="1:9" ht="18" customHeight="1">
      <c r="A109" s="80">
        <v>22</v>
      </c>
      <c r="B109" s="82"/>
      <c r="C109" s="83"/>
      <c r="D109" s="81"/>
      <c r="E109" s="13"/>
      <c r="F109" s="57">
        <v>22</v>
      </c>
      <c r="G109" s="150" t="s">
        <v>80</v>
      </c>
      <c r="H109" s="150"/>
      <c r="I109" s="84">
        <f>132.51+56.96</f>
        <v>189.47</v>
      </c>
    </row>
    <row r="110" spans="1:9" ht="18" customHeight="1">
      <c r="A110" s="40">
        <v>23</v>
      </c>
      <c r="B110" s="8"/>
      <c r="C110" s="30"/>
      <c r="D110" s="46"/>
      <c r="E110" s="35"/>
      <c r="F110" s="80">
        <v>23</v>
      </c>
      <c r="G110" s="86"/>
      <c r="H110" s="83"/>
      <c r="I110" s="81"/>
    </row>
    <row r="111" spans="1:9" ht="18" customHeight="1">
      <c r="A111" s="40">
        <v>24</v>
      </c>
      <c r="B111" s="39"/>
      <c r="C111" s="24"/>
      <c r="D111" s="32"/>
      <c r="E111" s="35"/>
      <c r="F111" s="40">
        <v>24</v>
      </c>
      <c r="G111" s="14"/>
      <c r="H111" s="24"/>
      <c r="I111" s="32"/>
    </row>
    <row r="112" spans="1:9" ht="18" customHeight="1">
      <c r="A112" s="38"/>
      <c r="B112" s="88"/>
      <c r="C112" s="2"/>
      <c r="D112" s="54"/>
      <c r="E112" s="13"/>
      <c r="F112" s="38"/>
      <c r="G112" s="12"/>
      <c r="H112" s="2"/>
      <c r="I112" s="54"/>
    </row>
    <row r="114" spans="2:7" s="37" customFormat="1" ht="15" customHeight="1">
      <c r="B114" s="23" t="s">
        <v>49</v>
      </c>
      <c r="C114" s="2"/>
      <c r="D114" s="49"/>
      <c r="E114" s="2"/>
      <c r="F114" s="38" t="s">
        <v>47</v>
      </c>
      <c r="G114" s="2"/>
    </row>
    <row r="115" spans="2:7" s="37" customFormat="1" ht="15" customHeight="1">
      <c r="B115" s="23" t="s">
        <v>50</v>
      </c>
      <c r="C115" s="2"/>
      <c r="D115" s="49"/>
      <c r="E115" s="2"/>
      <c r="F115" s="38" t="s">
        <v>48</v>
      </c>
      <c r="G115" s="2"/>
    </row>
  </sheetData>
  <mergeCells count="132">
    <mergeCell ref="A1:I1"/>
    <mergeCell ref="A2:I2"/>
    <mergeCell ref="A3:I3"/>
    <mergeCell ref="A5:I5"/>
    <mergeCell ref="A6:D6"/>
    <mergeCell ref="F6:I6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B16:C16"/>
    <mergeCell ref="G16:H16"/>
    <mergeCell ref="B17:C17"/>
    <mergeCell ref="G17:H17"/>
    <mergeCell ref="A20:I20"/>
    <mergeCell ref="A21:D21"/>
    <mergeCell ref="F21:I21"/>
    <mergeCell ref="B13:C13"/>
    <mergeCell ref="G13:H13"/>
    <mergeCell ref="B14:C14"/>
    <mergeCell ref="G14:H14"/>
    <mergeCell ref="B15:C15"/>
    <mergeCell ref="G15:H15"/>
    <mergeCell ref="A68:I68"/>
    <mergeCell ref="A69:D69"/>
    <mergeCell ref="F69:I69"/>
    <mergeCell ref="B53:C53"/>
    <mergeCell ref="B54:C54"/>
    <mergeCell ref="B55:C55"/>
    <mergeCell ref="B56:C56"/>
    <mergeCell ref="B61:C61"/>
    <mergeCell ref="B62:C62"/>
    <mergeCell ref="G48:H48"/>
    <mergeCell ref="G49:H49"/>
    <mergeCell ref="G50:H50"/>
    <mergeCell ref="G51:H51"/>
    <mergeCell ref="B57:C57"/>
    <mergeCell ref="B58:C58"/>
    <mergeCell ref="B59:C59"/>
    <mergeCell ref="B60:C60"/>
    <mergeCell ref="A44:I44"/>
    <mergeCell ref="A45:D45"/>
    <mergeCell ref="F45:I45"/>
    <mergeCell ref="B22:C22"/>
    <mergeCell ref="B23:C23"/>
    <mergeCell ref="B24:C24"/>
    <mergeCell ref="G22:H22"/>
    <mergeCell ref="G23:H23"/>
    <mergeCell ref="G24:H24"/>
    <mergeCell ref="G25:H25"/>
    <mergeCell ref="G26:H26"/>
    <mergeCell ref="G75:H75"/>
    <mergeCell ref="B71:C71"/>
    <mergeCell ref="B72:C72"/>
    <mergeCell ref="B73:C73"/>
    <mergeCell ref="B74:C74"/>
    <mergeCell ref="G70:H70"/>
    <mergeCell ref="G71:H71"/>
    <mergeCell ref="G72:H72"/>
    <mergeCell ref="G73:H73"/>
    <mergeCell ref="G74:H74"/>
    <mergeCell ref="G52:H52"/>
    <mergeCell ref="G53:H53"/>
    <mergeCell ref="B46:C46"/>
    <mergeCell ref="B47:C47"/>
    <mergeCell ref="B48:C48"/>
    <mergeCell ref="B49:C49"/>
    <mergeCell ref="B100:C100"/>
    <mergeCell ref="B101:C101"/>
    <mergeCell ref="G88:H88"/>
    <mergeCell ref="G89:H89"/>
    <mergeCell ref="G90:H90"/>
    <mergeCell ref="G91:H91"/>
    <mergeCell ref="G92:H92"/>
    <mergeCell ref="G93:H93"/>
    <mergeCell ref="G27:H27"/>
    <mergeCell ref="B92:C92"/>
    <mergeCell ref="B93:C93"/>
    <mergeCell ref="G76:H76"/>
    <mergeCell ref="A86:I86"/>
    <mergeCell ref="A87:D87"/>
    <mergeCell ref="F87:I87"/>
    <mergeCell ref="B50:C50"/>
    <mergeCell ref="B51:C51"/>
    <mergeCell ref="B52:C52"/>
    <mergeCell ref="G54:H54"/>
    <mergeCell ref="G55:H55"/>
    <mergeCell ref="G56:H56"/>
    <mergeCell ref="B70:C70"/>
    <mergeCell ref="G46:H46"/>
    <mergeCell ref="G47:H47"/>
    <mergeCell ref="G94:H94"/>
    <mergeCell ref="G95:H95"/>
    <mergeCell ref="G96:H96"/>
    <mergeCell ref="G97:H97"/>
    <mergeCell ref="B88:C88"/>
    <mergeCell ref="B89:C89"/>
    <mergeCell ref="B90:C90"/>
    <mergeCell ref="B91:C91"/>
    <mergeCell ref="B94:C94"/>
    <mergeCell ref="G108:H108"/>
    <mergeCell ref="G109:H109"/>
    <mergeCell ref="B95:C95"/>
    <mergeCell ref="B96:C96"/>
    <mergeCell ref="B97:C97"/>
    <mergeCell ref="B108:C108"/>
    <mergeCell ref="G107:H107"/>
    <mergeCell ref="B104:C104"/>
    <mergeCell ref="B105:C105"/>
    <mergeCell ref="B106:C106"/>
    <mergeCell ref="B107:C107"/>
    <mergeCell ref="B102:C102"/>
    <mergeCell ref="B103:C103"/>
    <mergeCell ref="G104:H104"/>
    <mergeCell ref="G105:H105"/>
    <mergeCell ref="G106:H106"/>
    <mergeCell ref="G102:H102"/>
    <mergeCell ref="G103:H103"/>
    <mergeCell ref="G98:H98"/>
    <mergeCell ref="G99:H99"/>
    <mergeCell ref="G100:H100"/>
    <mergeCell ref="G101:H101"/>
    <mergeCell ref="B98:C98"/>
    <mergeCell ref="B99:C99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>
      <selection activeCell="A2" sqref="A2:G2"/>
    </sheetView>
  </sheetViews>
  <sheetFormatPr defaultColWidth="17.28515625" defaultRowHeight="12.75"/>
  <cols>
    <col min="1" max="1" width="5" style="37" customWidth="1"/>
    <col min="2" max="2" width="34.7109375" style="37" bestFit="1" customWidth="1"/>
    <col min="3" max="3" width="9.85546875" style="52" customWidth="1"/>
    <col min="4" max="4" width="3.85546875" style="37" customWidth="1"/>
    <col min="5" max="5" width="5.28515625" style="37" customWidth="1"/>
    <col min="6" max="6" width="34.5703125" style="37" bestFit="1" customWidth="1"/>
    <col min="7" max="7" width="10.7109375" style="52" customWidth="1"/>
    <col min="8" max="16384" width="17.28515625" style="37"/>
  </cols>
  <sheetData>
    <row r="1" spans="1:7" ht="18" customHeight="1">
      <c r="A1" s="140" t="s">
        <v>51</v>
      </c>
      <c r="B1" s="141"/>
      <c r="C1" s="141"/>
      <c r="D1" s="141"/>
      <c r="E1" s="141"/>
      <c r="F1" s="141"/>
      <c r="G1" s="141"/>
    </row>
    <row r="2" spans="1:7" ht="18" customHeight="1">
      <c r="A2" s="140" t="s">
        <v>187</v>
      </c>
      <c r="B2" s="141"/>
      <c r="C2" s="141"/>
      <c r="D2" s="141"/>
      <c r="E2" s="141"/>
      <c r="F2" s="141"/>
      <c r="G2" s="141"/>
    </row>
    <row r="3" spans="1:7" ht="18" customHeight="1">
      <c r="A3" s="144" t="s">
        <v>169</v>
      </c>
      <c r="B3" s="141"/>
      <c r="C3" s="141"/>
      <c r="D3" s="141"/>
      <c r="E3" s="141"/>
      <c r="F3" s="141"/>
      <c r="G3" s="141"/>
    </row>
    <row r="4" spans="1:7" ht="18" customHeight="1">
      <c r="A4" s="2"/>
      <c r="B4" s="2"/>
      <c r="C4" s="49"/>
      <c r="D4" s="2"/>
      <c r="E4" s="2"/>
      <c r="F4" s="2"/>
      <c r="G4" s="49"/>
    </row>
    <row r="5" spans="1:7" ht="18" customHeight="1">
      <c r="A5" s="140" t="s">
        <v>1</v>
      </c>
      <c r="B5" s="141"/>
      <c r="C5" s="141"/>
      <c r="D5" s="141"/>
      <c r="E5" s="141"/>
      <c r="F5" s="141"/>
      <c r="G5" s="141"/>
    </row>
    <row r="6" spans="1:7" ht="18" customHeight="1">
      <c r="A6" s="140" t="s">
        <v>3</v>
      </c>
      <c r="B6" s="141"/>
      <c r="C6" s="141"/>
      <c r="D6" s="12"/>
      <c r="E6" s="140" t="s">
        <v>4</v>
      </c>
      <c r="F6" s="141"/>
      <c r="G6" s="141"/>
    </row>
    <row r="7" spans="1:7" ht="18" customHeight="1">
      <c r="A7" s="3">
        <v>1</v>
      </c>
      <c r="B7" s="96" t="s">
        <v>103</v>
      </c>
      <c r="C7" s="32">
        <f>21.17+20.08</f>
        <v>41.25</v>
      </c>
      <c r="D7" s="13"/>
      <c r="E7" s="3">
        <v>1</v>
      </c>
      <c r="F7" s="96" t="s">
        <v>106</v>
      </c>
      <c r="G7" s="32">
        <f>18.18+18.64</f>
        <v>36.82</v>
      </c>
    </row>
    <row r="8" spans="1:7" ht="18" customHeight="1">
      <c r="A8" s="3">
        <v>2</v>
      </c>
      <c r="B8" s="96" t="s">
        <v>104</v>
      </c>
      <c r="C8" s="32">
        <f>21.45+21.36</f>
        <v>42.81</v>
      </c>
      <c r="D8" s="13"/>
      <c r="E8" s="3">
        <v>2</v>
      </c>
      <c r="F8" s="96" t="s">
        <v>107</v>
      </c>
      <c r="G8" s="32">
        <f>20.17+21.56</f>
        <v>41.730000000000004</v>
      </c>
    </row>
    <row r="9" spans="1:7" ht="18" customHeight="1">
      <c r="A9" s="3">
        <v>3</v>
      </c>
      <c r="B9" s="96" t="s">
        <v>105</v>
      </c>
      <c r="C9" s="32">
        <f>44.11+33.55</f>
        <v>77.66</v>
      </c>
      <c r="D9" s="13"/>
      <c r="E9" s="3">
        <v>3</v>
      </c>
      <c r="F9" s="96" t="s">
        <v>108</v>
      </c>
      <c r="G9" s="103">
        <f>23.96+19.7</f>
        <v>43.66</v>
      </c>
    </row>
    <row r="10" spans="1:7" ht="18" customHeight="1">
      <c r="A10" s="3">
        <v>4</v>
      </c>
      <c r="B10" s="96" t="s">
        <v>102</v>
      </c>
      <c r="C10" s="51">
        <f>57.41+36.48</f>
        <v>93.889999999999986</v>
      </c>
      <c r="D10" s="13"/>
      <c r="E10" s="3">
        <v>4</v>
      </c>
      <c r="F10" s="96"/>
      <c r="G10" s="32"/>
    </row>
    <row r="11" spans="1:7" ht="18" customHeight="1">
      <c r="A11" s="3">
        <v>5</v>
      </c>
      <c r="B11" s="95"/>
      <c r="C11" s="32"/>
      <c r="D11" s="13"/>
      <c r="E11" s="3">
        <v>5</v>
      </c>
      <c r="F11" s="96"/>
      <c r="G11" s="55"/>
    </row>
    <row r="12" spans="1:7" ht="18" customHeight="1">
      <c r="A12" s="3">
        <v>6</v>
      </c>
      <c r="B12" s="95"/>
      <c r="C12" s="32"/>
      <c r="D12" s="13"/>
      <c r="E12" s="3">
        <v>6</v>
      </c>
      <c r="F12" s="96"/>
      <c r="G12" s="51"/>
    </row>
    <row r="13" spans="1:7" ht="18" customHeight="1">
      <c r="A13" s="3">
        <v>7</v>
      </c>
      <c r="B13" s="95"/>
      <c r="C13" s="32"/>
      <c r="D13" s="13"/>
      <c r="E13" s="3">
        <v>7</v>
      </c>
      <c r="F13" s="95"/>
      <c r="G13" s="32"/>
    </row>
    <row r="14" spans="1:7" ht="18" customHeight="1">
      <c r="A14" s="3">
        <v>8</v>
      </c>
      <c r="B14" s="95"/>
      <c r="C14" s="32"/>
      <c r="D14" s="13"/>
      <c r="E14" s="3">
        <v>8</v>
      </c>
      <c r="F14" s="95"/>
      <c r="G14" s="32"/>
    </row>
    <row r="15" spans="1:7" ht="18" customHeight="1">
      <c r="A15" s="3">
        <v>9</v>
      </c>
      <c r="B15" s="95"/>
      <c r="C15" s="32"/>
      <c r="D15" s="13"/>
      <c r="E15" s="3">
        <v>9</v>
      </c>
      <c r="F15" s="95"/>
      <c r="G15" s="32"/>
    </row>
    <row r="16" spans="1:7" ht="18" customHeight="1">
      <c r="A16" s="3">
        <v>10</v>
      </c>
      <c r="B16" s="95"/>
      <c r="C16" s="50"/>
      <c r="D16" s="13"/>
      <c r="E16" s="3"/>
      <c r="F16" s="97"/>
      <c r="G16" s="32"/>
    </row>
    <row r="17" spans="1:7" ht="18" customHeight="1">
      <c r="A17" s="5">
        <v>11</v>
      </c>
      <c r="B17" s="95"/>
      <c r="C17" s="50"/>
      <c r="D17" s="13"/>
      <c r="E17" s="3"/>
      <c r="F17" s="97"/>
      <c r="G17" s="32"/>
    </row>
    <row r="18" spans="1:7" ht="18" customHeight="1">
      <c r="A18" s="2"/>
      <c r="B18" s="2"/>
      <c r="C18" s="49"/>
      <c r="D18" s="2"/>
      <c r="E18" s="13"/>
      <c r="F18" s="13"/>
      <c r="G18" s="53"/>
    </row>
    <row r="19" spans="1:7" ht="18" customHeight="1">
      <c r="A19" s="2"/>
      <c r="B19" s="2"/>
      <c r="C19" s="49"/>
      <c r="D19" s="2"/>
      <c r="E19" s="13"/>
      <c r="F19" s="13"/>
      <c r="G19" s="53"/>
    </row>
    <row r="20" spans="1:7" ht="18" customHeight="1">
      <c r="A20" s="140" t="s">
        <v>52</v>
      </c>
      <c r="B20" s="141"/>
      <c r="C20" s="141"/>
      <c r="D20" s="141"/>
      <c r="E20" s="141"/>
      <c r="F20" s="141"/>
      <c r="G20" s="141"/>
    </row>
    <row r="21" spans="1:7" ht="18" customHeight="1">
      <c r="A21" s="140" t="s">
        <v>3</v>
      </c>
      <c r="B21" s="141"/>
      <c r="C21" s="141"/>
      <c r="D21" s="12"/>
      <c r="E21" s="140" t="s">
        <v>4</v>
      </c>
      <c r="F21" s="141"/>
      <c r="G21" s="141"/>
    </row>
    <row r="22" spans="1:7" ht="18" customHeight="1">
      <c r="A22" s="3">
        <v>1</v>
      </c>
      <c r="B22" s="96" t="s">
        <v>132</v>
      </c>
      <c r="C22" s="32">
        <f>27.38+27.38</f>
        <v>54.76</v>
      </c>
      <c r="D22" s="13"/>
      <c r="E22" s="3">
        <v>1</v>
      </c>
      <c r="F22" s="96" t="s">
        <v>143</v>
      </c>
      <c r="G22" s="32">
        <f>28.32+28.08</f>
        <v>56.4</v>
      </c>
    </row>
    <row r="23" spans="1:7" ht="18" customHeight="1">
      <c r="A23" s="3">
        <v>2</v>
      </c>
      <c r="B23" s="96" t="s">
        <v>135</v>
      </c>
      <c r="C23" s="51">
        <f>35.21+34.57</f>
        <v>69.78</v>
      </c>
      <c r="D23" s="13"/>
      <c r="E23" s="3">
        <v>2</v>
      </c>
      <c r="F23" s="96" t="s">
        <v>139</v>
      </c>
      <c r="G23" s="32">
        <f>28.84+27.67</f>
        <v>56.510000000000005</v>
      </c>
    </row>
    <row r="24" spans="1:7" ht="18" customHeight="1">
      <c r="A24" s="3">
        <v>3</v>
      </c>
      <c r="B24" s="96" t="s">
        <v>134</v>
      </c>
      <c r="C24" s="51">
        <v>64.150000000000006</v>
      </c>
      <c r="D24" s="13"/>
      <c r="E24" s="3">
        <v>3</v>
      </c>
      <c r="F24" s="96" t="s">
        <v>136</v>
      </c>
      <c r="G24" s="32">
        <f>31.18+29.01</f>
        <v>60.19</v>
      </c>
    </row>
    <row r="25" spans="1:7" ht="18" customHeight="1">
      <c r="A25" s="3">
        <v>4</v>
      </c>
      <c r="B25" s="93"/>
      <c r="C25" s="32"/>
      <c r="D25" s="13"/>
      <c r="E25" s="3">
        <v>4</v>
      </c>
      <c r="F25" s="96" t="s">
        <v>140</v>
      </c>
      <c r="G25" s="55">
        <f>31.41+28.97</f>
        <v>60.379999999999995</v>
      </c>
    </row>
    <row r="26" spans="1:7" ht="18" customHeight="1">
      <c r="A26" s="3">
        <v>5</v>
      </c>
      <c r="B26" s="93"/>
      <c r="C26" s="32"/>
      <c r="D26" s="13"/>
      <c r="E26" s="3">
        <v>5</v>
      </c>
      <c r="F26" s="106" t="s">
        <v>144</v>
      </c>
      <c r="G26" s="32">
        <f>32.14+30.99</f>
        <v>63.129999999999995</v>
      </c>
    </row>
    <row r="27" spans="1:7" ht="18" customHeight="1">
      <c r="A27" s="3">
        <v>6</v>
      </c>
      <c r="B27" s="93"/>
      <c r="C27" s="32"/>
      <c r="D27" s="13"/>
      <c r="E27" s="3">
        <v>6</v>
      </c>
      <c r="F27" s="96" t="s">
        <v>142</v>
      </c>
      <c r="G27" s="55">
        <f>33.45+30.1</f>
        <v>63.550000000000004</v>
      </c>
    </row>
    <row r="28" spans="1:7" ht="18" customHeight="1">
      <c r="A28" s="3">
        <v>7</v>
      </c>
      <c r="B28" s="93"/>
      <c r="C28" s="32"/>
      <c r="D28" s="13"/>
      <c r="E28" s="3">
        <v>7</v>
      </c>
      <c r="F28" s="96" t="s">
        <v>138</v>
      </c>
      <c r="G28" s="32">
        <f>34.3+33.88</f>
        <v>68.180000000000007</v>
      </c>
    </row>
    <row r="29" spans="1:7" ht="18" customHeight="1">
      <c r="A29" s="3">
        <v>8</v>
      </c>
      <c r="B29" s="93"/>
      <c r="C29" s="32"/>
      <c r="D29" s="13"/>
      <c r="E29" s="3">
        <v>8</v>
      </c>
      <c r="F29" s="106" t="s">
        <v>145</v>
      </c>
      <c r="G29" s="32">
        <f>36.6+35.11</f>
        <v>71.710000000000008</v>
      </c>
    </row>
    <row r="30" spans="1:7" ht="18" customHeight="1">
      <c r="A30" s="3">
        <v>9</v>
      </c>
      <c r="B30" s="93"/>
      <c r="C30" s="32"/>
      <c r="D30" s="13"/>
      <c r="E30" s="3">
        <v>9</v>
      </c>
      <c r="F30" s="96" t="s">
        <v>137</v>
      </c>
      <c r="G30" s="32">
        <f>39.18+34.47</f>
        <v>73.650000000000006</v>
      </c>
    </row>
    <row r="31" spans="1:7" ht="18" customHeight="1">
      <c r="A31" s="2"/>
      <c r="B31" s="2"/>
      <c r="C31" s="49"/>
      <c r="D31" s="2"/>
      <c r="E31" s="3">
        <v>10</v>
      </c>
      <c r="F31" s="96" t="s">
        <v>141</v>
      </c>
      <c r="G31" s="55">
        <f>40.45+36.13</f>
        <v>76.580000000000013</v>
      </c>
    </row>
    <row r="32" spans="1:7" ht="18" customHeight="1">
      <c r="A32" s="2"/>
      <c r="B32" s="2"/>
      <c r="C32" s="49"/>
      <c r="D32" s="2"/>
      <c r="E32" s="13"/>
      <c r="F32" s="13"/>
      <c r="G32" s="53"/>
    </row>
    <row r="33" spans="1:7" ht="18" customHeight="1">
      <c r="A33" s="2"/>
      <c r="B33" s="2"/>
      <c r="C33" s="49"/>
      <c r="D33" s="2"/>
      <c r="E33" s="13"/>
      <c r="F33" s="13"/>
      <c r="G33" s="53"/>
    </row>
    <row r="34" spans="1:7" ht="18" customHeight="1">
      <c r="A34" s="2"/>
      <c r="B34" s="2"/>
      <c r="C34" s="49"/>
      <c r="D34" s="2"/>
      <c r="E34" s="13"/>
      <c r="F34" s="13"/>
      <c r="G34" s="53"/>
    </row>
    <row r="35" spans="1:7" ht="18" customHeight="1">
      <c r="A35" s="2"/>
      <c r="B35" s="2"/>
      <c r="C35" s="49"/>
      <c r="D35" s="2"/>
      <c r="E35" s="13"/>
      <c r="F35" s="13"/>
      <c r="G35" s="53"/>
    </row>
    <row r="36" spans="1:7" ht="18" customHeight="1">
      <c r="A36" s="2"/>
      <c r="B36" s="2"/>
      <c r="C36" s="49"/>
      <c r="D36" s="2"/>
      <c r="E36" s="13"/>
      <c r="F36" s="13"/>
      <c r="G36" s="53"/>
    </row>
    <row r="37" spans="1:7" ht="18" customHeight="1">
      <c r="A37" s="2"/>
      <c r="B37" s="2"/>
      <c r="C37" s="49"/>
      <c r="D37" s="2"/>
      <c r="E37" s="13"/>
      <c r="F37" s="13"/>
      <c r="G37" s="53"/>
    </row>
    <row r="38" spans="1:7" ht="18" customHeight="1">
      <c r="A38" s="2"/>
      <c r="B38" s="2"/>
      <c r="C38" s="49"/>
      <c r="D38" s="2"/>
      <c r="E38" s="13"/>
      <c r="F38" s="13"/>
      <c r="G38" s="53"/>
    </row>
    <row r="39" spans="1:7" ht="18" customHeight="1">
      <c r="A39" s="2"/>
      <c r="B39" s="2"/>
      <c r="C39" s="49"/>
      <c r="D39" s="2"/>
      <c r="E39" s="13"/>
      <c r="F39" s="13"/>
      <c r="G39" s="53"/>
    </row>
    <row r="40" spans="1:7" ht="18" customHeight="1">
      <c r="A40" s="2"/>
      <c r="B40" s="2"/>
      <c r="C40" s="49"/>
      <c r="D40" s="2"/>
      <c r="E40" s="13"/>
      <c r="F40" s="13"/>
      <c r="G40" s="53"/>
    </row>
    <row r="41" spans="1:7" ht="18" customHeight="1">
      <c r="A41" s="2"/>
      <c r="B41" s="2"/>
      <c r="C41" s="49"/>
      <c r="D41" s="2"/>
      <c r="E41" s="13"/>
      <c r="F41" s="13"/>
      <c r="G41" s="53"/>
    </row>
    <row r="42" spans="1:7" ht="18" customHeight="1">
      <c r="A42" s="2"/>
      <c r="B42" s="2"/>
      <c r="C42" s="49"/>
      <c r="D42" s="2"/>
      <c r="E42" s="13"/>
      <c r="F42" s="13"/>
      <c r="G42" s="53"/>
    </row>
    <row r="43" spans="1:7" ht="18" customHeight="1">
      <c r="A43" s="2"/>
      <c r="B43" s="2"/>
      <c r="C43" s="49"/>
      <c r="D43" s="2"/>
      <c r="E43" s="13"/>
      <c r="F43" s="13"/>
      <c r="G43" s="53"/>
    </row>
    <row r="44" spans="1:7" ht="18" customHeight="1">
      <c r="A44" s="140" t="s">
        <v>53</v>
      </c>
      <c r="B44" s="141"/>
      <c r="C44" s="141"/>
      <c r="D44" s="141"/>
      <c r="E44" s="141"/>
      <c r="F44" s="141"/>
      <c r="G44" s="141"/>
    </row>
    <row r="45" spans="1:7" ht="18" customHeight="1">
      <c r="A45" s="142" t="s">
        <v>3</v>
      </c>
      <c r="B45" s="141"/>
      <c r="C45" s="141"/>
      <c r="D45" s="12"/>
      <c r="E45" s="140" t="s">
        <v>4</v>
      </c>
      <c r="F45" s="141"/>
      <c r="G45" s="141"/>
    </row>
    <row r="46" spans="1:7" ht="18" customHeight="1">
      <c r="A46" s="94">
        <v>1</v>
      </c>
      <c r="B46" s="96" t="s">
        <v>113</v>
      </c>
      <c r="C46" s="32">
        <f>21.07+20.64</f>
        <v>41.71</v>
      </c>
      <c r="D46" s="13"/>
      <c r="E46" s="3">
        <v>1</v>
      </c>
      <c r="F46" s="96" t="s">
        <v>124</v>
      </c>
      <c r="G46" s="32">
        <f>18.67+18.22</f>
        <v>36.89</v>
      </c>
    </row>
    <row r="47" spans="1:7" ht="18" customHeight="1">
      <c r="A47" s="94">
        <v>2</v>
      </c>
      <c r="B47" s="96" t="s">
        <v>111</v>
      </c>
      <c r="C47" s="32">
        <f>24.12+24.14</f>
        <v>48.260000000000005</v>
      </c>
      <c r="D47" s="13"/>
      <c r="E47" s="3">
        <v>2</v>
      </c>
      <c r="F47" s="96" t="s">
        <v>125</v>
      </c>
      <c r="G47" s="32">
        <f>23.09+23.16</f>
        <v>46.25</v>
      </c>
    </row>
    <row r="48" spans="1:7" ht="18" customHeight="1">
      <c r="A48" s="94">
        <v>3</v>
      </c>
      <c r="B48" s="96" t="s">
        <v>114</v>
      </c>
      <c r="C48" s="32">
        <f>24.99+25.01</f>
        <v>50</v>
      </c>
      <c r="D48" s="13"/>
      <c r="E48" s="3">
        <v>3</v>
      </c>
      <c r="F48" s="96" t="s">
        <v>121</v>
      </c>
      <c r="G48" s="32">
        <f>25.21+24.61</f>
        <v>49.82</v>
      </c>
    </row>
    <row r="49" spans="1:7" ht="18" customHeight="1">
      <c r="A49" s="94">
        <v>4</v>
      </c>
      <c r="B49" s="96" t="s">
        <v>112</v>
      </c>
      <c r="C49" s="32">
        <f>26.52+27.01</f>
        <v>53.53</v>
      </c>
      <c r="D49" s="13"/>
      <c r="E49" s="3">
        <v>4</v>
      </c>
      <c r="F49" s="96" t="s">
        <v>131</v>
      </c>
      <c r="G49" s="55">
        <f>24.97+25.19</f>
        <v>50.16</v>
      </c>
    </row>
    <row r="50" spans="1:7" ht="18" customHeight="1">
      <c r="A50" s="94">
        <v>5</v>
      </c>
      <c r="B50" s="96" t="s">
        <v>116</v>
      </c>
      <c r="C50" s="32">
        <f>28.86+28.21</f>
        <v>57.07</v>
      </c>
      <c r="D50" s="13"/>
      <c r="E50" s="3">
        <v>5</v>
      </c>
      <c r="F50" s="96" t="s">
        <v>122</v>
      </c>
      <c r="G50" s="32">
        <f>25.33+26.37</f>
        <v>51.7</v>
      </c>
    </row>
    <row r="51" spans="1:7" ht="18" customHeight="1">
      <c r="A51" s="94">
        <v>6</v>
      </c>
      <c r="B51" s="96" t="s">
        <v>110</v>
      </c>
      <c r="C51" s="32">
        <f>29.88+28.29</f>
        <v>58.17</v>
      </c>
      <c r="D51" s="13"/>
      <c r="E51" s="3">
        <v>6</v>
      </c>
      <c r="F51" s="96" t="s">
        <v>127</v>
      </c>
      <c r="G51" s="32">
        <f>29.07+28.48</f>
        <v>57.55</v>
      </c>
    </row>
    <row r="52" spans="1:7" ht="18" customHeight="1">
      <c r="A52" s="94">
        <v>7</v>
      </c>
      <c r="B52" s="96" t="s">
        <v>117</v>
      </c>
      <c r="C52" s="32">
        <f>30.23+29.4</f>
        <v>59.629999999999995</v>
      </c>
      <c r="D52" s="13"/>
      <c r="E52" s="3">
        <v>7</v>
      </c>
      <c r="F52" s="96" t="s">
        <v>128</v>
      </c>
      <c r="G52" s="32">
        <f>29.41+28.95</f>
        <v>58.36</v>
      </c>
    </row>
    <row r="53" spans="1:7" ht="18" customHeight="1">
      <c r="A53" s="94">
        <v>8</v>
      </c>
      <c r="B53" s="96" t="s">
        <v>119</v>
      </c>
      <c r="C53" s="32">
        <f>30.03+29.67</f>
        <v>59.7</v>
      </c>
      <c r="D53" s="13"/>
      <c r="E53" s="3">
        <v>8</v>
      </c>
      <c r="F53" s="96" t="s">
        <v>130</v>
      </c>
      <c r="G53" s="55">
        <v>68.010000000000005</v>
      </c>
    </row>
    <row r="54" spans="1:7" ht="18" customHeight="1">
      <c r="A54" s="94">
        <v>9</v>
      </c>
      <c r="B54" s="96" t="s">
        <v>118</v>
      </c>
      <c r="C54" s="32">
        <f>31.2+29.39</f>
        <v>60.59</v>
      </c>
      <c r="D54" s="13"/>
      <c r="E54" s="3">
        <v>9</v>
      </c>
      <c r="F54" s="96" t="s">
        <v>123</v>
      </c>
      <c r="G54" s="55">
        <v>70.48</v>
      </c>
    </row>
    <row r="55" spans="1:7" ht="18" customHeight="1">
      <c r="A55" s="94">
        <v>10</v>
      </c>
      <c r="B55" s="96" t="s">
        <v>109</v>
      </c>
      <c r="C55" s="32">
        <f>31.35+30.77</f>
        <v>62.120000000000005</v>
      </c>
      <c r="D55" s="13"/>
      <c r="E55" s="3">
        <v>10</v>
      </c>
      <c r="F55" s="96" t="s">
        <v>126</v>
      </c>
      <c r="G55" s="51">
        <v>60.78</v>
      </c>
    </row>
    <row r="56" spans="1:7" ht="18" customHeight="1">
      <c r="A56" s="94">
        <v>11</v>
      </c>
      <c r="B56" s="96" t="s">
        <v>133</v>
      </c>
      <c r="C56" s="32">
        <f>32.01+31.07</f>
        <v>63.08</v>
      </c>
      <c r="D56" s="13"/>
      <c r="E56" s="3">
        <v>11</v>
      </c>
      <c r="F56" s="96" t="s">
        <v>129</v>
      </c>
      <c r="G56" s="51">
        <v>76.569999999999993</v>
      </c>
    </row>
    <row r="57" spans="1:7" ht="18" customHeight="1">
      <c r="A57" s="94">
        <v>12</v>
      </c>
      <c r="B57" s="96" t="s">
        <v>120</v>
      </c>
      <c r="C57" s="32">
        <f>34+31.24</f>
        <v>65.239999999999995</v>
      </c>
      <c r="D57" s="13"/>
      <c r="E57" s="3">
        <v>12</v>
      </c>
      <c r="F57" s="43"/>
      <c r="G57" s="51"/>
    </row>
    <row r="58" spans="1:7" ht="18" customHeight="1">
      <c r="A58" s="94">
        <v>13</v>
      </c>
      <c r="B58" s="96" t="s">
        <v>115</v>
      </c>
      <c r="C58" s="32">
        <f>28.71+65.28</f>
        <v>93.990000000000009</v>
      </c>
      <c r="D58" s="13"/>
      <c r="E58" s="3">
        <v>13</v>
      </c>
      <c r="F58" s="93"/>
      <c r="G58" s="32"/>
    </row>
    <row r="59" spans="1:7" ht="18" customHeight="1">
      <c r="A59" s="29">
        <v>14</v>
      </c>
      <c r="B59" s="96"/>
      <c r="C59" s="46"/>
      <c r="D59" s="13"/>
      <c r="E59" s="3">
        <v>14</v>
      </c>
      <c r="F59" s="94"/>
      <c r="G59" s="32"/>
    </row>
    <row r="60" spans="1:7" ht="18" customHeight="1">
      <c r="A60" s="3">
        <v>15</v>
      </c>
      <c r="B60" s="96"/>
      <c r="C60" s="51"/>
      <c r="D60" s="13"/>
      <c r="E60" s="3">
        <v>15</v>
      </c>
      <c r="F60" s="93"/>
      <c r="G60" s="32"/>
    </row>
    <row r="61" spans="1:7" ht="18" customHeight="1">
      <c r="A61" s="3">
        <v>16</v>
      </c>
      <c r="B61" s="96"/>
      <c r="C61" s="51"/>
      <c r="D61" s="13"/>
      <c r="E61" s="3">
        <v>16</v>
      </c>
      <c r="F61" s="93"/>
      <c r="G61" s="32"/>
    </row>
    <row r="62" spans="1:7" ht="18" customHeight="1">
      <c r="A62" s="3">
        <v>17</v>
      </c>
      <c r="B62" s="96"/>
      <c r="C62" s="51"/>
      <c r="D62" s="13"/>
      <c r="E62" s="3">
        <v>17</v>
      </c>
      <c r="F62" s="93"/>
      <c r="G62" s="32"/>
    </row>
    <row r="63" spans="1:7" ht="18" customHeight="1">
      <c r="A63" s="3">
        <v>18</v>
      </c>
      <c r="B63" s="93"/>
      <c r="C63" s="32"/>
      <c r="D63" s="13"/>
      <c r="E63" s="3">
        <v>18</v>
      </c>
      <c r="F63" s="93"/>
      <c r="G63" s="32"/>
    </row>
    <row r="64" spans="1:7" ht="18" customHeight="1">
      <c r="A64" s="3">
        <v>19</v>
      </c>
      <c r="B64" s="93"/>
      <c r="C64" s="32"/>
      <c r="D64" s="13"/>
      <c r="E64" s="3">
        <v>19</v>
      </c>
      <c r="F64" s="93"/>
      <c r="G64" s="32"/>
    </row>
    <row r="65" spans="1:7" ht="18" customHeight="1">
      <c r="A65" s="3">
        <v>20</v>
      </c>
      <c r="B65" s="93"/>
      <c r="C65" s="32"/>
      <c r="D65" s="13"/>
      <c r="E65" s="3">
        <v>20</v>
      </c>
      <c r="F65" s="93"/>
      <c r="G65" s="32"/>
    </row>
    <row r="66" spans="1:7" ht="18" customHeight="1">
      <c r="A66" s="3">
        <v>21</v>
      </c>
      <c r="B66" s="93"/>
      <c r="C66" s="32"/>
      <c r="D66" s="13"/>
      <c r="E66" s="3">
        <v>21</v>
      </c>
      <c r="F66" s="93"/>
      <c r="G66" s="32"/>
    </row>
    <row r="67" spans="1:7" ht="18" customHeight="1">
      <c r="A67" s="2"/>
      <c r="B67" s="2"/>
      <c r="C67" s="49"/>
      <c r="D67" s="2"/>
      <c r="E67" s="13"/>
      <c r="F67" s="13"/>
      <c r="G67" s="53"/>
    </row>
    <row r="68" spans="1:7" ht="18" customHeight="1">
      <c r="A68" s="140" t="s">
        <v>54</v>
      </c>
      <c r="B68" s="141"/>
      <c r="C68" s="141"/>
      <c r="D68" s="141"/>
      <c r="E68" s="141"/>
      <c r="F68" s="141"/>
      <c r="G68" s="141"/>
    </row>
    <row r="69" spans="1:7" ht="18" customHeight="1">
      <c r="A69" s="142" t="s">
        <v>3</v>
      </c>
      <c r="B69" s="141"/>
      <c r="C69" s="141"/>
      <c r="D69" s="12"/>
      <c r="E69" s="140" t="s">
        <v>4</v>
      </c>
      <c r="F69" s="141"/>
      <c r="G69" s="141"/>
    </row>
    <row r="70" spans="1:7" ht="18" customHeight="1">
      <c r="A70" s="94">
        <v>1</v>
      </c>
      <c r="B70" s="107" t="s">
        <v>146</v>
      </c>
      <c r="C70" s="87">
        <f>24.87+24.16</f>
        <v>49.03</v>
      </c>
      <c r="D70" s="13"/>
      <c r="E70" s="3">
        <v>1</v>
      </c>
      <c r="F70" s="96" t="s">
        <v>152</v>
      </c>
      <c r="G70" s="32">
        <v>47.23</v>
      </c>
    </row>
    <row r="71" spans="1:7" ht="18" customHeight="1">
      <c r="A71" s="94">
        <v>2</v>
      </c>
      <c r="B71" s="107" t="s">
        <v>147</v>
      </c>
      <c r="C71" s="87">
        <f>24.33+24.9</f>
        <v>49.23</v>
      </c>
      <c r="D71" s="13"/>
      <c r="E71" s="3">
        <v>2</v>
      </c>
      <c r="F71" s="96" t="s">
        <v>154</v>
      </c>
      <c r="G71" s="32">
        <v>47.56</v>
      </c>
    </row>
    <row r="72" spans="1:7" ht="18" customHeight="1">
      <c r="A72" s="94">
        <v>3</v>
      </c>
      <c r="B72" s="107" t="s">
        <v>148</v>
      </c>
      <c r="C72" s="87">
        <f>25.91+25.14</f>
        <v>51.05</v>
      </c>
      <c r="D72" s="13"/>
      <c r="E72" s="3">
        <v>3</v>
      </c>
      <c r="F72" s="96" t="s">
        <v>155</v>
      </c>
      <c r="G72" s="32">
        <v>50.78</v>
      </c>
    </row>
    <row r="73" spans="1:7" ht="18" customHeight="1">
      <c r="A73" s="94">
        <v>4</v>
      </c>
      <c r="B73" s="107" t="s">
        <v>149</v>
      </c>
      <c r="C73" s="87">
        <f>35.59+35.26</f>
        <v>70.849999999999994</v>
      </c>
      <c r="D73" s="13"/>
      <c r="E73" s="3">
        <v>4</v>
      </c>
      <c r="F73" s="96" t="s">
        <v>151</v>
      </c>
      <c r="G73" s="32">
        <v>52.3</v>
      </c>
    </row>
    <row r="74" spans="1:7" ht="18" customHeight="1">
      <c r="A74" s="94">
        <v>5</v>
      </c>
      <c r="B74" s="104"/>
      <c r="C74" s="105"/>
      <c r="D74" s="13"/>
      <c r="E74" s="3">
        <v>5</v>
      </c>
      <c r="F74" s="96" t="s">
        <v>150</v>
      </c>
      <c r="G74" s="32">
        <v>58.36</v>
      </c>
    </row>
    <row r="75" spans="1:7" ht="18" customHeight="1">
      <c r="A75" s="94">
        <v>6</v>
      </c>
      <c r="B75" s="104"/>
      <c r="C75" s="105"/>
      <c r="D75" s="13"/>
      <c r="E75" s="3">
        <v>6</v>
      </c>
      <c r="F75" s="96" t="s">
        <v>156</v>
      </c>
      <c r="G75" s="32">
        <v>65.95</v>
      </c>
    </row>
    <row r="76" spans="1:7" ht="18" customHeight="1">
      <c r="A76" s="94"/>
      <c r="B76" s="104"/>
      <c r="C76" s="105"/>
      <c r="D76" s="13"/>
      <c r="E76" s="3">
        <v>7</v>
      </c>
      <c r="F76" s="96" t="s">
        <v>153</v>
      </c>
      <c r="G76" s="55">
        <v>73.599999999999994</v>
      </c>
    </row>
    <row r="77" spans="1:7" ht="18" customHeight="1">
      <c r="A77" s="94"/>
      <c r="B77" s="104"/>
      <c r="C77" s="105"/>
      <c r="D77" s="13"/>
      <c r="E77" s="3">
        <v>8</v>
      </c>
      <c r="F77" s="93"/>
      <c r="G77" s="32"/>
    </row>
    <row r="78" spans="1:7" ht="18" customHeight="1">
      <c r="A78" s="94"/>
      <c r="B78" s="104"/>
      <c r="C78" s="105"/>
      <c r="D78" s="13"/>
      <c r="E78" s="3">
        <v>9</v>
      </c>
      <c r="F78" s="93"/>
      <c r="G78" s="32"/>
    </row>
    <row r="79" spans="1:7" ht="18" customHeight="1">
      <c r="A79" s="2"/>
      <c r="B79" s="2"/>
      <c r="C79" s="49"/>
      <c r="D79" s="2"/>
      <c r="E79" s="92"/>
      <c r="F79" s="12"/>
      <c r="G79" s="54"/>
    </row>
    <row r="80" spans="1:7" ht="18" customHeight="1">
      <c r="A80" s="2"/>
      <c r="B80" s="2"/>
      <c r="C80" s="49"/>
      <c r="D80" s="2"/>
      <c r="E80" s="92"/>
      <c r="F80" s="12"/>
      <c r="G80" s="54"/>
    </row>
    <row r="81" spans="1:7" ht="18" customHeight="1">
      <c r="A81" s="2"/>
      <c r="B81" s="2"/>
      <c r="C81" s="49"/>
      <c r="D81" s="2"/>
      <c r="E81" s="92"/>
      <c r="F81" s="12"/>
      <c r="G81" s="54"/>
    </row>
    <row r="82" spans="1:7" ht="18" customHeight="1">
      <c r="A82" s="2"/>
      <c r="B82" s="2"/>
      <c r="C82" s="49"/>
      <c r="D82" s="2"/>
      <c r="E82" s="92"/>
      <c r="F82" s="12"/>
      <c r="G82" s="54"/>
    </row>
    <row r="83" spans="1:7" ht="18" customHeight="1">
      <c r="A83" s="2"/>
      <c r="B83" s="2"/>
      <c r="C83" s="49"/>
      <c r="D83" s="2"/>
      <c r="E83" s="92"/>
      <c r="F83" s="12"/>
      <c r="G83" s="54"/>
    </row>
    <row r="84" spans="1:7" ht="18" customHeight="1">
      <c r="A84" s="2"/>
      <c r="B84" s="2"/>
      <c r="C84" s="49"/>
      <c r="D84" s="2"/>
      <c r="E84" s="92"/>
      <c r="F84" s="12"/>
      <c r="G84" s="54"/>
    </row>
    <row r="85" spans="1:7" ht="18" customHeight="1">
      <c r="A85" s="2"/>
      <c r="B85" s="2"/>
      <c r="C85" s="49"/>
      <c r="D85" s="2"/>
      <c r="E85" s="92"/>
      <c r="F85" s="12"/>
      <c r="G85" s="54"/>
    </row>
    <row r="86" spans="1:7" ht="18" customHeight="1">
      <c r="A86" s="140" t="s">
        <v>41</v>
      </c>
      <c r="B86" s="141"/>
      <c r="C86" s="141"/>
      <c r="D86" s="141"/>
      <c r="E86" s="141"/>
      <c r="F86" s="141"/>
      <c r="G86" s="141"/>
    </row>
    <row r="87" spans="1:7" ht="18" customHeight="1">
      <c r="A87" s="140" t="s">
        <v>3</v>
      </c>
      <c r="B87" s="141"/>
      <c r="C87" s="141"/>
      <c r="D87" s="12"/>
      <c r="E87" s="140" t="s">
        <v>4</v>
      </c>
      <c r="F87" s="141"/>
      <c r="G87" s="141"/>
    </row>
    <row r="88" spans="1:7" ht="18" customHeight="1">
      <c r="A88" s="57">
        <v>1</v>
      </c>
      <c r="B88" s="96" t="s">
        <v>113</v>
      </c>
      <c r="C88" s="32">
        <f>21.07+20.64</f>
        <v>41.71</v>
      </c>
      <c r="D88" s="13"/>
      <c r="E88" s="57">
        <v>1</v>
      </c>
      <c r="F88" s="96" t="s">
        <v>124</v>
      </c>
      <c r="G88" s="32">
        <f>18.67+18.22</f>
        <v>36.89</v>
      </c>
    </row>
    <row r="89" spans="1:7" ht="18" customHeight="1">
      <c r="A89" s="57">
        <v>2</v>
      </c>
      <c r="B89" s="96" t="s">
        <v>111</v>
      </c>
      <c r="C89" s="32">
        <f>24.12+24.14</f>
        <v>48.260000000000005</v>
      </c>
      <c r="D89" s="13"/>
      <c r="E89" s="57">
        <v>2</v>
      </c>
      <c r="F89" s="96" t="s">
        <v>125</v>
      </c>
      <c r="G89" s="32">
        <f>23.09+23.16</f>
        <v>46.25</v>
      </c>
    </row>
    <row r="90" spans="1:7" ht="18" customHeight="1">
      <c r="A90" s="57">
        <v>3</v>
      </c>
      <c r="B90" s="106" t="s">
        <v>146</v>
      </c>
      <c r="C90" s="55">
        <f>24.87+24.16</f>
        <v>49.03</v>
      </c>
      <c r="D90" s="13"/>
      <c r="E90" s="57">
        <v>3</v>
      </c>
      <c r="F90" s="96" t="s">
        <v>152</v>
      </c>
      <c r="G90" s="32">
        <v>47.23</v>
      </c>
    </row>
    <row r="91" spans="1:7" ht="18" customHeight="1">
      <c r="A91" s="57">
        <v>4</v>
      </c>
      <c r="B91" s="106" t="s">
        <v>147</v>
      </c>
      <c r="C91" s="55">
        <f>24.33+24.9</f>
        <v>49.23</v>
      </c>
      <c r="D91" s="13"/>
      <c r="E91" s="57">
        <v>4</v>
      </c>
      <c r="F91" s="102" t="s">
        <v>154</v>
      </c>
      <c r="G91" s="32">
        <f>24.99+22.57</f>
        <v>47.56</v>
      </c>
    </row>
    <row r="92" spans="1:7" ht="18" customHeight="1">
      <c r="A92" s="57">
        <v>5</v>
      </c>
      <c r="B92" s="96" t="s">
        <v>114</v>
      </c>
      <c r="C92" s="32">
        <f>24.99+25.01</f>
        <v>50</v>
      </c>
      <c r="D92" s="13"/>
      <c r="E92" s="57">
        <v>5</v>
      </c>
      <c r="F92" s="96" t="s">
        <v>121</v>
      </c>
      <c r="G92" s="32">
        <f>25.21+24.61</f>
        <v>49.82</v>
      </c>
    </row>
    <row r="93" spans="1:7" ht="18" customHeight="1">
      <c r="A93" s="57">
        <v>6</v>
      </c>
      <c r="B93" s="106" t="s">
        <v>148</v>
      </c>
      <c r="C93" s="55">
        <f>25.91+25.14</f>
        <v>51.05</v>
      </c>
      <c r="D93" s="13"/>
      <c r="E93" s="57">
        <v>6</v>
      </c>
      <c r="F93" s="96" t="s">
        <v>131</v>
      </c>
      <c r="G93" s="55">
        <f>24.97+25.19</f>
        <v>50.16</v>
      </c>
    </row>
    <row r="94" spans="1:7" ht="18" customHeight="1">
      <c r="A94" s="57">
        <v>7</v>
      </c>
      <c r="B94" s="96" t="s">
        <v>112</v>
      </c>
      <c r="C94" s="32">
        <f>26.52+27.01</f>
        <v>53.53</v>
      </c>
      <c r="D94" s="13"/>
      <c r="E94" s="57">
        <v>7</v>
      </c>
      <c r="F94" s="96" t="s">
        <v>155</v>
      </c>
      <c r="G94" s="32">
        <f>26.04+24.74</f>
        <v>50.78</v>
      </c>
    </row>
    <row r="95" spans="1:7" ht="18" customHeight="1">
      <c r="A95" s="57">
        <v>8</v>
      </c>
      <c r="B95" s="96" t="s">
        <v>132</v>
      </c>
      <c r="C95" s="32">
        <f>27.38+27.38</f>
        <v>54.76</v>
      </c>
      <c r="D95" s="13"/>
      <c r="E95" s="57">
        <v>8</v>
      </c>
      <c r="F95" s="96" t="s">
        <v>122</v>
      </c>
      <c r="G95" s="32">
        <f>25.33+26.37</f>
        <v>51.7</v>
      </c>
    </row>
    <row r="96" spans="1:7" ht="18" customHeight="1">
      <c r="A96" s="57">
        <v>9</v>
      </c>
      <c r="B96" s="96" t="s">
        <v>116</v>
      </c>
      <c r="C96" s="32">
        <f>28.86+28.21</f>
        <v>57.07</v>
      </c>
      <c r="D96" s="13"/>
      <c r="E96" s="57">
        <v>9</v>
      </c>
      <c r="F96" s="96" t="s">
        <v>151</v>
      </c>
      <c r="G96" s="32">
        <f>26.48+25.82</f>
        <v>52.3</v>
      </c>
    </row>
    <row r="97" spans="1:7" ht="18" customHeight="1">
      <c r="A97" s="57">
        <v>10</v>
      </c>
      <c r="B97" s="96" t="s">
        <v>110</v>
      </c>
      <c r="C97" s="32">
        <f>29.88+28.29</f>
        <v>58.17</v>
      </c>
      <c r="D97" s="85"/>
      <c r="E97" s="57">
        <v>10</v>
      </c>
      <c r="F97" s="102" t="s">
        <v>143</v>
      </c>
      <c r="G97" s="32">
        <f>28.32+28.08</f>
        <v>56.4</v>
      </c>
    </row>
    <row r="98" spans="1:7" ht="18" customHeight="1">
      <c r="A98" s="57">
        <v>11</v>
      </c>
      <c r="B98" s="96" t="s">
        <v>117</v>
      </c>
      <c r="C98" s="32">
        <f>30.23+29.4</f>
        <v>59.629999999999995</v>
      </c>
      <c r="D98" s="85"/>
      <c r="E98" s="57">
        <v>11</v>
      </c>
      <c r="F98" s="96" t="s">
        <v>139</v>
      </c>
      <c r="G98" s="32">
        <f>28.84+27.67</f>
        <v>56.510000000000005</v>
      </c>
    </row>
    <row r="99" spans="1:7" ht="18" customHeight="1">
      <c r="A99" s="57">
        <v>12</v>
      </c>
      <c r="B99" s="96" t="s">
        <v>119</v>
      </c>
      <c r="C99" s="32">
        <f>30.03+29.67</f>
        <v>59.7</v>
      </c>
      <c r="D99" s="85"/>
      <c r="E99" s="57">
        <v>12</v>
      </c>
      <c r="F99" s="96" t="s">
        <v>127</v>
      </c>
      <c r="G99" s="32">
        <f>29.07+28.48</f>
        <v>57.55</v>
      </c>
    </row>
    <row r="100" spans="1:7" ht="18" customHeight="1">
      <c r="A100" s="57">
        <v>13</v>
      </c>
      <c r="B100" s="96" t="s">
        <v>118</v>
      </c>
      <c r="C100" s="32">
        <f>31.2+29.39</f>
        <v>60.59</v>
      </c>
      <c r="D100" s="85"/>
      <c r="E100" s="57">
        <v>13</v>
      </c>
      <c r="F100" s="96" t="s">
        <v>128</v>
      </c>
      <c r="G100" s="32">
        <f>29.41+28.95</f>
        <v>58.36</v>
      </c>
    </row>
    <row r="101" spans="1:7" ht="18" customHeight="1">
      <c r="A101" s="57">
        <v>14</v>
      </c>
      <c r="B101" s="96" t="s">
        <v>109</v>
      </c>
      <c r="C101" s="32">
        <f>31.35+30.77</f>
        <v>62.120000000000005</v>
      </c>
      <c r="D101" s="85"/>
      <c r="E101" s="57">
        <v>14</v>
      </c>
      <c r="F101" s="96" t="s">
        <v>150</v>
      </c>
      <c r="G101" s="32">
        <f>29.75+28.61</f>
        <v>58.36</v>
      </c>
    </row>
    <row r="102" spans="1:7" ht="18" customHeight="1">
      <c r="A102" s="57">
        <v>15</v>
      </c>
      <c r="B102" s="98" t="s">
        <v>133</v>
      </c>
      <c r="C102" s="84">
        <f>32.01+31.07</f>
        <v>63.08</v>
      </c>
      <c r="D102" s="13"/>
      <c r="E102" s="57">
        <v>15</v>
      </c>
      <c r="F102" s="96" t="s">
        <v>136</v>
      </c>
      <c r="G102" s="32">
        <f>31.18+29.01</f>
        <v>60.19</v>
      </c>
    </row>
    <row r="103" spans="1:7" ht="18" customHeight="1">
      <c r="A103" s="57">
        <v>16</v>
      </c>
      <c r="B103" s="98" t="s">
        <v>120</v>
      </c>
      <c r="C103" s="84">
        <f>34+31.24</f>
        <v>65.239999999999995</v>
      </c>
      <c r="D103" s="13"/>
      <c r="E103" s="57">
        <v>16</v>
      </c>
      <c r="F103" s="102" t="s">
        <v>140</v>
      </c>
      <c r="G103" s="55">
        <f>31.41+28.97</f>
        <v>60.379999999999995</v>
      </c>
    </row>
    <row r="104" spans="1:7" ht="18" customHeight="1">
      <c r="A104" s="57">
        <v>17</v>
      </c>
      <c r="B104" s="109" t="s">
        <v>149</v>
      </c>
      <c r="C104" s="87">
        <f>35.59+35.26</f>
        <v>70.849999999999994</v>
      </c>
      <c r="D104" s="13"/>
      <c r="E104" s="57">
        <v>17</v>
      </c>
      <c r="F104" s="106" t="s">
        <v>144</v>
      </c>
      <c r="G104" s="32">
        <f>32.14+30.99</f>
        <v>63.129999999999995</v>
      </c>
    </row>
    <row r="105" spans="1:7" ht="18" customHeight="1">
      <c r="A105" s="57">
        <v>18</v>
      </c>
      <c r="B105" s="98" t="s">
        <v>115</v>
      </c>
      <c r="C105" s="84">
        <f>28.71+65.28</f>
        <v>93.990000000000009</v>
      </c>
      <c r="D105" s="13"/>
      <c r="E105" s="57">
        <v>18</v>
      </c>
      <c r="F105" s="96" t="s">
        <v>142</v>
      </c>
      <c r="G105" s="55">
        <f>33.45+30.1</f>
        <v>63.550000000000004</v>
      </c>
    </row>
    <row r="106" spans="1:7" ht="18" customHeight="1">
      <c r="A106" s="57">
        <v>19</v>
      </c>
      <c r="B106" s="98"/>
      <c r="C106" s="84"/>
      <c r="D106" s="13"/>
      <c r="E106" s="57">
        <v>19</v>
      </c>
      <c r="F106" s="96" t="s">
        <v>156</v>
      </c>
      <c r="G106" s="32">
        <f>22.68+43.27</f>
        <v>65.95</v>
      </c>
    </row>
    <row r="107" spans="1:7" ht="18" customHeight="1">
      <c r="A107" s="57">
        <v>20</v>
      </c>
      <c r="B107" s="98"/>
      <c r="C107" s="84"/>
      <c r="D107" s="13"/>
      <c r="E107" s="57">
        <v>20</v>
      </c>
      <c r="F107" s="96" t="s">
        <v>130</v>
      </c>
      <c r="G107" s="55">
        <v>68.010000000000005</v>
      </c>
    </row>
    <row r="108" spans="1:7" ht="18" customHeight="1">
      <c r="A108" s="57">
        <v>21</v>
      </c>
      <c r="B108" s="98"/>
      <c r="C108" s="84"/>
      <c r="D108" s="13"/>
      <c r="E108" s="57">
        <v>21</v>
      </c>
      <c r="F108" s="96" t="s">
        <v>138</v>
      </c>
      <c r="G108" s="32">
        <f>34.3+33.88</f>
        <v>68.180000000000007</v>
      </c>
    </row>
    <row r="109" spans="1:7" ht="18" customHeight="1">
      <c r="A109" s="80">
        <v>22</v>
      </c>
      <c r="B109" s="82"/>
      <c r="C109" s="81"/>
      <c r="D109" s="13"/>
      <c r="E109" s="57">
        <v>22</v>
      </c>
      <c r="F109" s="102" t="s">
        <v>123</v>
      </c>
      <c r="G109" s="55">
        <v>70.48</v>
      </c>
    </row>
    <row r="110" spans="1:7" ht="18" customHeight="1">
      <c r="A110" s="94">
        <v>23</v>
      </c>
      <c r="B110" s="8"/>
      <c r="C110" s="46"/>
      <c r="D110" s="35"/>
      <c r="E110" s="80">
        <v>23</v>
      </c>
      <c r="F110" s="106" t="s">
        <v>145</v>
      </c>
      <c r="G110" s="32">
        <f>36.6+35.11</f>
        <v>71.710000000000008</v>
      </c>
    </row>
    <row r="111" spans="1:7" ht="18" customHeight="1">
      <c r="A111" s="94">
        <v>24</v>
      </c>
      <c r="B111" s="93"/>
      <c r="C111" s="32"/>
      <c r="D111" s="35"/>
      <c r="E111" s="94">
        <v>24</v>
      </c>
      <c r="F111" s="96" t="s">
        <v>153</v>
      </c>
      <c r="G111" s="32">
        <f>53.11+20.49</f>
        <v>73.599999999999994</v>
      </c>
    </row>
    <row r="112" spans="1:7" ht="18" customHeight="1">
      <c r="A112" s="92"/>
      <c r="B112" s="88"/>
      <c r="C112" s="54"/>
      <c r="D112" s="13"/>
      <c r="E112" s="95">
        <v>25</v>
      </c>
      <c r="F112" s="96" t="s">
        <v>137</v>
      </c>
      <c r="G112" s="55">
        <v>73.650000000000006</v>
      </c>
    </row>
    <row r="113" spans="1:7" ht="18" customHeight="1">
      <c r="A113" s="99"/>
      <c r="B113" s="88"/>
      <c r="C113" s="54"/>
      <c r="D113" s="13"/>
      <c r="E113" s="101">
        <v>26</v>
      </c>
      <c r="F113" s="102" t="s">
        <v>141</v>
      </c>
      <c r="G113" s="55">
        <f>40.45+36.13</f>
        <v>76.580000000000013</v>
      </c>
    </row>
    <row r="114" spans="1:7" ht="18" customHeight="1">
      <c r="A114" s="99"/>
      <c r="B114" s="88"/>
      <c r="C114" s="54"/>
      <c r="D114" s="13"/>
      <c r="E114" s="99"/>
      <c r="F114" s="100"/>
      <c r="G114" s="118"/>
    </row>
    <row r="116" spans="1:7" ht="18">
      <c r="B116" s="23" t="s">
        <v>49</v>
      </c>
      <c r="C116" s="49"/>
      <c r="D116" s="2"/>
      <c r="E116" s="92" t="s">
        <v>47</v>
      </c>
      <c r="F116" s="2"/>
      <c r="G116" s="37"/>
    </row>
    <row r="117" spans="1:7" ht="18">
      <c r="B117" s="23" t="s">
        <v>50</v>
      </c>
      <c r="C117" s="49"/>
      <c r="D117" s="2"/>
      <c r="E117" s="92" t="s">
        <v>48</v>
      </c>
      <c r="F117" s="2"/>
      <c r="G117" s="37"/>
    </row>
  </sheetData>
  <sortState ref="F88:G113">
    <sortCondition ref="G88:G113"/>
  </sortState>
  <mergeCells count="18">
    <mergeCell ref="A1:G1"/>
    <mergeCell ref="A2:G2"/>
    <mergeCell ref="A3:G3"/>
    <mergeCell ref="A5:G5"/>
    <mergeCell ref="A6:C6"/>
    <mergeCell ref="E6:G6"/>
    <mergeCell ref="A20:G20"/>
    <mergeCell ref="A21:C21"/>
    <mergeCell ref="E21:G21"/>
    <mergeCell ref="A44:G44"/>
    <mergeCell ref="A45:C45"/>
    <mergeCell ref="E45:G45"/>
    <mergeCell ref="A68:G68"/>
    <mergeCell ref="A69:C69"/>
    <mergeCell ref="E69:G69"/>
    <mergeCell ref="A86:G86"/>
    <mergeCell ref="A87:C87"/>
    <mergeCell ref="E87:G87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0"/>
  <sheetViews>
    <sheetView workbookViewId="0">
      <selection activeCell="A2" sqref="A2:G2"/>
    </sheetView>
  </sheetViews>
  <sheetFormatPr defaultColWidth="17.28515625" defaultRowHeight="12.75"/>
  <cols>
    <col min="1" max="1" width="5" style="37" customWidth="1"/>
    <col min="2" max="2" width="34.7109375" style="37" bestFit="1" customWidth="1"/>
    <col min="3" max="3" width="9.85546875" style="52" customWidth="1"/>
    <col min="4" max="4" width="3.85546875" style="37" customWidth="1"/>
    <col min="5" max="5" width="5.28515625" style="37" customWidth="1"/>
    <col min="6" max="6" width="34.5703125" style="37" bestFit="1" customWidth="1"/>
    <col min="7" max="7" width="10.7109375" style="52" customWidth="1"/>
    <col min="8" max="16384" width="17.28515625" style="37"/>
  </cols>
  <sheetData>
    <row r="1" spans="1:7" ht="18" customHeight="1">
      <c r="A1" s="140" t="s">
        <v>51</v>
      </c>
      <c r="B1" s="141"/>
      <c r="C1" s="141"/>
      <c r="D1" s="141"/>
      <c r="E1" s="141"/>
      <c r="F1" s="141"/>
      <c r="G1" s="141"/>
    </row>
    <row r="2" spans="1:7" ht="18" customHeight="1">
      <c r="A2" s="140" t="s">
        <v>188</v>
      </c>
      <c r="B2" s="141"/>
      <c r="C2" s="141"/>
      <c r="D2" s="141"/>
      <c r="E2" s="141"/>
      <c r="F2" s="141"/>
      <c r="G2" s="141"/>
    </row>
    <row r="3" spans="1:7" ht="18" customHeight="1">
      <c r="A3" s="144" t="s">
        <v>170</v>
      </c>
      <c r="B3" s="141"/>
      <c r="C3" s="141"/>
      <c r="D3" s="141"/>
      <c r="E3" s="141"/>
      <c r="F3" s="141"/>
      <c r="G3" s="141"/>
    </row>
    <row r="4" spans="1:7" ht="18" customHeight="1">
      <c r="A4" s="2"/>
      <c r="B4" s="2"/>
      <c r="C4" s="49"/>
      <c r="D4" s="2"/>
      <c r="E4" s="2"/>
      <c r="F4" s="2"/>
      <c r="G4" s="49"/>
    </row>
    <row r="5" spans="1:7" ht="18" customHeight="1">
      <c r="A5" s="140" t="s">
        <v>1</v>
      </c>
      <c r="B5" s="141"/>
      <c r="C5" s="141"/>
      <c r="D5" s="141"/>
      <c r="E5" s="141"/>
      <c r="F5" s="141"/>
      <c r="G5" s="141"/>
    </row>
    <row r="6" spans="1:7" ht="18" customHeight="1">
      <c r="A6" s="140" t="s">
        <v>3</v>
      </c>
      <c r="B6" s="141"/>
      <c r="C6" s="141"/>
      <c r="D6" s="12"/>
      <c r="E6" s="140" t="s">
        <v>4</v>
      </c>
      <c r="F6" s="141"/>
      <c r="G6" s="141"/>
    </row>
    <row r="7" spans="1:7" ht="18" customHeight="1">
      <c r="A7" s="3">
        <v>1</v>
      </c>
      <c r="B7" s="113" t="s">
        <v>103</v>
      </c>
      <c r="C7" s="32">
        <f>24.92+24.16</f>
        <v>49.08</v>
      </c>
      <c r="D7" s="13"/>
      <c r="E7" s="3">
        <v>1</v>
      </c>
      <c r="F7" s="113" t="s">
        <v>106</v>
      </c>
      <c r="G7" s="32">
        <f>21.24+21.33</f>
        <v>42.569999999999993</v>
      </c>
    </row>
    <row r="8" spans="1:7" ht="18" customHeight="1">
      <c r="A8" s="3">
        <v>2</v>
      </c>
      <c r="B8" s="113" t="s">
        <v>104</v>
      </c>
      <c r="C8" s="32">
        <f>26.04+23.91</f>
        <v>49.95</v>
      </c>
      <c r="D8" s="13"/>
      <c r="E8" s="3">
        <v>2</v>
      </c>
      <c r="F8" s="113" t="s">
        <v>107</v>
      </c>
      <c r="G8" s="32">
        <f>21.71+22.03</f>
        <v>43.74</v>
      </c>
    </row>
    <row r="9" spans="1:7" ht="18" customHeight="1">
      <c r="A9" s="3">
        <v>3</v>
      </c>
      <c r="B9" s="119" t="s">
        <v>102</v>
      </c>
      <c r="C9" s="120">
        <f>39.86+35.23</f>
        <v>75.09</v>
      </c>
      <c r="D9" s="13"/>
      <c r="E9" s="3">
        <v>3</v>
      </c>
      <c r="F9" s="113" t="s">
        <v>108</v>
      </c>
      <c r="G9" s="103">
        <f>22.31+22.87</f>
        <v>45.18</v>
      </c>
    </row>
    <row r="10" spans="1:7" ht="18" customHeight="1">
      <c r="A10" s="112">
        <v>4</v>
      </c>
      <c r="B10" s="104"/>
      <c r="C10" s="104"/>
      <c r="D10" s="13"/>
      <c r="E10" s="3">
        <v>4</v>
      </c>
      <c r="F10" s="113"/>
      <c r="G10" s="32"/>
    </row>
    <row r="11" spans="1:7" ht="18" customHeight="1">
      <c r="A11" s="3">
        <v>5</v>
      </c>
      <c r="B11" s="80"/>
      <c r="C11" s="81"/>
      <c r="D11" s="13"/>
      <c r="E11" s="3">
        <v>5</v>
      </c>
      <c r="F11" s="113"/>
      <c r="G11" s="55"/>
    </row>
    <row r="12" spans="1:7" ht="18" customHeight="1">
      <c r="A12" s="3">
        <v>6</v>
      </c>
      <c r="B12" s="112"/>
      <c r="C12" s="32"/>
      <c r="D12" s="13"/>
      <c r="E12" s="3">
        <v>6</v>
      </c>
      <c r="F12" s="113"/>
      <c r="G12" s="51"/>
    </row>
    <row r="13" spans="1:7" ht="18" customHeight="1">
      <c r="A13" s="3">
        <v>7</v>
      </c>
      <c r="B13" s="112"/>
      <c r="C13" s="32"/>
      <c r="D13" s="13"/>
      <c r="E13" s="3">
        <v>7</v>
      </c>
      <c r="F13" s="112"/>
      <c r="G13" s="32"/>
    </row>
    <row r="14" spans="1:7" ht="18" customHeight="1">
      <c r="A14" s="3">
        <v>8</v>
      </c>
      <c r="B14" s="112"/>
      <c r="C14" s="32"/>
      <c r="D14" s="13"/>
      <c r="E14" s="3">
        <v>8</v>
      </c>
      <c r="F14" s="112"/>
      <c r="G14" s="32"/>
    </row>
    <row r="15" spans="1:7" ht="18" customHeight="1">
      <c r="A15" s="3">
        <v>9</v>
      </c>
      <c r="B15" s="112"/>
      <c r="C15" s="32"/>
      <c r="D15" s="13"/>
      <c r="E15" s="3">
        <v>9</v>
      </c>
      <c r="F15" s="112"/>
      <c r="G15" s="32"/>
    </row>
    <row r="16" spans="1:7" ht="18" customHeight="1">
      <c r="A16" s="3">
        <v>10</v>
      </c>
      <c r="B16" s="112"/>
      <c r="C16" s="50"/>
      <c r="D16" s="13"/>
      <c r="E16" s="3"/>
      <c r="F16" s="114"/>
      <c r="G16" s="32"/>
    </row>
    <row r="17" spans="1:7" ht="18" customHeight="1">
      <c r="A17" s="5">
        <v>11</v>
      </c>
      <c r="B17" s="112"/>
      <c r="C17" s="50"/>
      <c r="D17" s="13"/>
      <c r="E17" s="3"/>
      <c r="F17" s="114"/>
      <c r="G17" s="32"/>
    </row>
    <row r="18" spans="1:7" ht="18" customHeight="1">
      <c r="A18" s="2"/>
      <c r="B18" s="2"/>
      <c r="C18" s="49"/>
      <c r="D18" s="2"/>
      <c r="E18" s="13"/>
      <c r="F18" s="13"/>
      <c r="G18" s="53"/>
    </row>
    <row r="19" spans="1:7" ht="18" customHeight="1">
      <c r="A19" s="2"/>
      <c r="B19" s="2"/>
      <c r="C19" s="49"/>
      <c r="D19" s="2"/>
      <c r="E19" s="13"/>
      <c r="F19" s="13"/>
      <c r="G19" s="53"/>
    </row>
    <row r="20" spans="1:7" ht="18" customHeight="1">
      <c r="A20" s="140" t="s">
        <v>52</v>
      </c>
      <c r="B20" s="141"/>
      <c r="C20" s="141"/>
      <c r="D20" s="141"/>
      <c r="E20" s="141"/>
      <c r="F20" s="141"/>
      <c r="G20" s="141"/>
    </row>
    <row r="21" spans="1:7" ht="18" customHeight="1">
      <c r="A21" s="140" t="s">
        <v>3</v>
      </c>
      <c r="B21" s="141"/>
      <c r="C21" s="141"/>
      <c r="D21" s="12"/>
      <c r="E21" s="140" t="s">
        <v>4</v>
      </c>
      <c r="F21" s="141"/>
      <c r="G21" s="141"/>
    </row>
    <row r="22" spans="1:7" ht="18" customHeight="1">
      <c r="A22" s="3">
        <v>1</v>
      </c>
      <c r="B22" s="113" t="s">
        <v>132</v>
      </c>
      <c r="C22" s="32">
        <f>46.01+45.63</f>
        <v>91.64</v>
      </c>
      <c r="D22" s="13"/>
      <c r="E22" s="3">
        <v>1</v>
      </c>
      <c r="F22" s="113" t="s">
        <v>139</v>
      </c>
      <c r="G22" s="32">
        <f>41.06+41.96</f>
        <v>83.02000000000001</v>
      </c>
    </row>
    <row r="23" spans="1:7" ht="18" customHeight="1">
      <c r="A23" s="3">
        <v>2</v>
      </c>
      <c r="B23" s="113" t="s">
        <v>135</v>
      </c>
      <c r="C23" s="55">
        <f>50.31+51.07</f>
        <v>101.38</v>
      </c>
      <c r="D23" s="13"/>
      <c r="E23" s="3">
        <v>2</v>
      </c>
      <c r="F23" s="113" t="s">
        <v>142</v>
      </c>
      <c r="G23" s="32">
        <f>42.99+42.68</f>
        <v>85.67</v>
      </c>
    </row>
    <row r="24" spans="1:7" ht="18" customHeight="1">
      <c r="A24" s="3">
        <v>3</v>
      </c>
      <c r="B24" s="113" t="s">
        <v>134</v>
      </c>
      <c r="C24" s="55">
        <f>48.45+54.21</f>
        <v>102.66</v>
      </c>
      <c r="D24" s="13"/>
      <c r="E24" s="3">
        <v>3</v>
      </c>
      <c r="F24" s="113" t="s">
        <v>144</v>
      </c>
      <c r="G24" s="32">
        <f>43.77+43.81</f>
        <v>87.580000000000013</v>
      </c>
    </row>
    <row r="25" spans="1:7" ht="18" customHeight="1">
      <c r="A25" s="3">
        <v>4</v>
      </c>
      <c r="B25" s="113" t="s">
        <v>171</v>
      </c>
      <c r="C25" s="32">
        <f>61.34+63.52</f>
        <v>124.86000000000001</v>
      </c>
      <c r="D25" s="13"/>
      <c r="E25" s="3">
        <v>4</v>
      </c>
      <c r="F25" s="113" t="s">
        <v>140</v>
      </c>
      <c r="G25" s="55">
        <f>46.64+45.49</f>
        <v>92.13</v>
      </c>
    </row>
    <row r="26" spans="1:7" ht="18" customHeight="1">
      <c r="A26" s="3">
        <v>5</v>
      </c>
      <c r="B26" s="114"/>
      <c r="C26" s="32"/>
      <c r="D26" s="13"/>
      <c r="E26" s="3">
        <v>5</v>
      </c>
      <c r="F26" s="106" t="s">
        <v>136</v>
      </c>
      <c r="G26" s="32">
        <f>45.31+48.06</f>
        <v>93.37</v>
      </c>
    </row>
    <row r="27" spans="1:7" ht="18" customHeight="1">
      <c r="A27" s="3">
        <v>6</v>
      </c>
      <c r="B27" s="114"/>
      <c r="C27" s="32"/>
      <c r="D27" s="13"/>
      <c r="E27" s="3">
        <v>6</v>
      </c>
      <c r="F27" s="113" t="s">
        <v>138</v>
      </c>
      <c r="G27" s="55">
        <f>50.4+50.12</f>
        <v>100.52</v>
      </c>
    </row>
    <row r="28" spans="1:7" ht="18" customHeight="1">
      <c r="A28" s="3">
        <v>7</v>
      </c>
      <c r="B28" s="114"/>
      <c r="C28" s="32"/>
      <c r="D28" s="13"/>
      <c r="E28" s="3">
        <v>7</v>
      </c>
      <c r="F28" s="113" t="s">
        <v>137</v>
      </c>
      <c r="G28" s="32">
        <f>49.9+51.28</f>
        <v>101.18</v>
      </c>
    </row>
    <row r="29" spans="1:7" ht="18" customHeight="1">
      <c r="A29" s="3">
        <v>8</v>
      </c>
      <c r="B29" s="114"/>
      <c r="C29" s="32"/>
      <c r="D29" s="13"/>
      <c r="E29" s="3">
        <v>8</v>
      </c>
      <c r="F29" s="106" t="s">
        <v>143</v>
      </c>
      <c r="G29" s="51">
        <v>43.79</v>
      </c>
    </row>
    <row r="30" spans="1:7" ht="18" customHeight="1">
      <c r="A30" s="3">
        <v>9</v>
      </c>
      <c r="B30" s="114"/>
      <c r="C30" s="32"/>
      <c r="D30" s="13"/>
      <c r="E30" s="3">
        <v>9</v>
      </c>
      <c r="F30" s="113"/>
      <c r="G30" s="32"/>
    </row>
    <row r="31" spans="1:7" ht="18" customHeight="1">
      <c r="A31" s="2"/>
      <c r="B31" s="2"/>
      <c r="C31" s="49"/>
      <c r="D31" s="2"/>
      <c r="E31" s="13"/>
      <c r="F31" s="13"/>
      <c r="G31" s="53"/>
    </row>
    <row r="32" spans="1:7" ht="18" customHeight="1">
      <c r="A32" s="2"/>
      <c r="B32" s="2"/>
      <c r="C32" s="49"/>
      <c r="D32" s="2"/>
      <c r="E32" s="13"/>
      <c r="F32" s="13"/>
      <c r="G32" s="53"/>
    </row>
    <row r="33" spans="1:7" ht="18" customHeight="1">
      <c r="A33" s="2"/>
      <c r="B33" s="2"/>
      <c r="C33" s="49"/>
      <c r="D33" s="2"/>
      <c r="E33" s="13"/>
      <c r="F33" s="13"/>
      <c r="G33" s="53"/>
    </row>
    <row r="34" spans="1:7" ht="18" customHeight="1">
      <c r="A34" s="2"/>
      <c r="B34" s="2"/>
      <c r="C34" s="49"/>
      <c r="D34" s="2"/>
      <c r="E34" s="13"/>
      <c r="F34" s="13"/>
      <c r="G34" s="53"/>
    </row>
    <row r="35" spans="1:7" ht="18" customHeight="1">
      <c r="A35" s="2"/>
      <c r="B35" s="2"/>
      <c r="C35" s="49"/>
      <c r="D35" s="2"/>
      <c r="E35" s="13"/>
      <c r="F35" s="13"/>
      <c r="G35" s="53"/>
    </row>
    <row r="36" spans="1:7" ht="18" customHeight="1">
      <c r="A36" s="2"/>
      <c r="B36" s="2"/>
      <c r="C36" s="49"/>
      <c r="D36" s="2"/>
      <c r="E36" s="13"/>
      <c r="F36" s="13"/>
      <c r="G36" s="53"/>
    </row>
    <row r="37" spans="1:7" ht="18" customHeight="1">
      <c r="A37" s="2"/>
      <c r="B37" s="2"/>
      <c r="C37" s="49"/>
      <c r="D37" s="2"/>
      <c r="E37" s="13"/>
      <c r="F37" s="13"/>
      <c r="G37" s="53"/>
    </row>
    <row r="38" spans="1:7" ht="18" customHeight="1">
      <c r="A38" s="2"/>
      <c r="B38" s="2"/>
      <c r="C38" s="49"/>
      <c r="D38" s="2"/>
      <c r="E38" s="13"/>
      <c r="F38" s="13"/>
      <c r="G38" s="53"/>
    </row>
    <row r="39" spans="1:7" ht="18" customHeight="1">
      <c r="A39" s="2"/>
      <c r="B39" s="2"/>
      <c r="C39" s="49"/>
      <c r="D39" s="2"/>
      <c r="E39" s="13"/>
      <c r="F39" s="13"/>
      <c r="G39" s="53"/>
    </row>
    <row r="40" spans="1:7" ht="18" customHeight="1">
      <c r="A40" s="2"/>
      <c r="B40" s="2"/>
      <c r="C40" s="49"/>
      <c r="D40" s="2"/>
      <c r="E40" s="13"/>
      <c r="F40" s="13"/>
      <c r="G40" s="53"/>
    </row>
    <row r="41" spans="1:7" ht="18" customHeight="1">
      <c r="A41" s="2"/>
      <c r="B41" s="2"/>
      <c r="C41" s="49"/>
      <c r="D41" s="2"/>
      <c r="E41" s="13"/>
      <c r="F41" s="13"/>
      <c r="G41" s="53"/>
    </row>
    <row r="42" spans="1:7" ht="18" customHeight="1">
      <c r="A42" s="2"/>
      <c r="B42" s="2"/>
      <c r="C42" s="49"/>
      <c r="D42" s="2"/>
      <c r="E42" s="13"/>
      <c r="F42" s="13"/>
      <c r="G42" s="53"/>
    </row>
    <row r="43" spans="1:7" ht="18" customHeight="1">
      <c r="A43" s="2"/>
      <c r="B43" s="2"/>
      <c r="C43" s="49"/>
      <c r="D43" s="2"/>
      <c r="E43" s="13"/>
      <c r="F43" s="13"/>
      <c r="G43" s="53"/>
    </row>
    <row r="44" spans="1:7" ht="18" customHeight="1">
      <c r="A44" s="2"/>
      <c r="B44" s="2"/>
      <c r="C44" s="49"/>
      <c r="D44" s="2"/>
      <c r="E44" s="13"/>
      <c r="F44" s="13"/>
      <c r="G44" s="53"/>
    </row>
    <row r="45" spans="1:7" ht="18" customHeight="1">
      <c r="A45" s="140" t="s">
        <v>53</v>
      </c>
      <c r="B45" s="141"/>
      <c r="C45" s="141"/>
      <c r="D45" s="141"/>
      <c r="E45" s="141"/>
      <c r="F45" s="141"/>
      <c r="G45" s="141"/>
    </row>
    <row r="46" spans="1:7" ht="18" customHeight="1">
      <c r="A46" s="142" t="s">
        <v>3</v>
      </c>
      <c r="B46" s="141"/>
      <c r="C46" s="141"/>
      <c r="D46" s="12"/>
      <c r="E46" s="140" t="s">
        <v>4</v>
      </c>
      <c r="F46" s="141"/>
      <c r="G46" s="141"/>
    </row>
    <row r="47" spans="1:7" ht="18" customHeight="1">
      <c r="A47" s="112">
        <v>1</v>
      </c>
      <c r="B47" s="113" t="s">
        <v>113</v>
      </c>
      <c r="C47" s="32">
        <f>32.36+32.16</f>
        <v>64.52</v>
      </c>
      <c r="D47" s="13"/>
      <c r="E47" s="3">
        <v>1</v>
      </c>
      <c r="F47" s="113" t="s">
        <v>124</v>
      </c>
      <c r="G47" s="32">
        <f>31.43+31.44</f>
        <v>62.870000000000005</v>
      </c>
    </row>
    <row r="48" spans="1:7" ht="18" customHeight="1">
      <c r="A48" s="112">
        <v>2</v>
      </c>
      <c r="B48" s="113" t="s">
        <v>114</v>
      </c>
      <c r="C48" s="32">
        <f>37.49+36.73</f>
        <v>74.22</v>
      </c>
      <c r="D48" s="13"/>
      <c r="E48" s="3">
        <v>2</v>
      </c>
      <c r="F48" s="113" t="s">
        <v>125</v>
      </c>
      <c r="G48" s="32">
        <f>36.49+35.92</f>
        <v>72.41</v>
      </c>
    </row>
    <row r="49" spans="1:7" ht="18" customHeight="1">
      <c r="A49" s="112">
        <v>3</v>
      </c>
      <c r="B49" s="113" t="s">
        <v>111</v>
      </c>
      <c r="C49" s="32">
        <f>38.39+37.64</f>
        <v>76.03</v>
      </c>
      <c r="D49" s="13"/>
      <c r="E49" s="3">
        <v>3</v>
      </c>
      <c r="F49" s="113" t="s">
        <v>121</v>
      </c>
      <c r="G49" s="32">
        <f>38.97+37.6</f>
        <v>76.569999999999993</v>
      </c>
    </row>
    <row r="50" spans="1:7" ht="18" customHeight="1">
      <c r="A50" s="112">
        <v>4</v>
      </c>
      <c r="B50" s="113" t="s">
        <v>116</v>
      </c>
      <c r="C50" s="32">
        <f>42.09+40.71</f>
        <v>82.800000000000011</v>
      </c>
      <c r="D50" s="13"/>
      <c r="E50" s="3">
        <v>4</v>
      </c>
      <c r="F50" s="113" t="s">
        <v>126</v>
      </c>
      <c r="G50" s="55">
        <f>38.33+38.93</f>
        <v>77.259999999999991</v>
      </c>
    </row>
    <row r="51" spans="1:7" ht="18" customHeight="1">
      <c r="A51" s="112">
        <v>5</v>
      </c>
      <c r="B51" s="113" t="s">
        <v>112</v>
      </c>
      <c r="C51" s="32">
        <f>42.16+42.51</f>
        <v>84.669999999999987</v>
      </c>
      <c r="D51" s="13"/>
      <c r="E51" s="3">
        <v>5</v>
      </c>
      <c r="F51" s="113" t="s">
        <v>122</v>
      </c>
      <c r="G51" s="32">
        <f>38.17+39.26</f>
        <v>77.430000000000007</v>
      </c>
    </row>
    <row r="52" spans="1:7" ht="18" customHeight="1">
      <c r="A52" s="112">
        <v>6</v>
      </c>
      <c r="B52" s="113" t="s">
        <v>117</v>
      </c>
      <c r="C52" s="32">
        <f>44.36+42.78</f>
        <v>87.14</v>
      </c>
      <c r="D52" s="13"/>
      <c r="E52" s="3">
        <v>6</v>
      </c>
      <c r="F52" s="113" t="s">
        <v>131</v>
      </c>
      <c r="G52" s="55">
        <f>40.15+40.37</f>
        <v>80.52</v>
      </c>
    </row>
    <row r="53" spans="1:7" ht="18" customHeight="1">
      <c r="A53" s="112">
        <v>7</v>
      </c>
      <c r="B53" s="113" t="s">
        <v>110</v>
      </c>
      <c r="C53" s="32">
        <f>45.09+43.63</f>
        <v>88.72</v>
      </c>
      <c r="D53" s="13"/>
      <c r="E53" s="3">
        <v>7</v>
      </c>
      <c r="F53" s="113" t="s">
        <v>128</v>
      </c>
      <c r="G53" s="32">
        <f>44.43+43.18</f>
        <v>87.61</v>
      </c>
    </row>
    <row r="54" spans="1:7" ht="18" customHeight="1">
      <c r="A54" s="112">
        <v>8</v>
      </c>
      <c r="B54" s="113" t="s">
        <v>119</v>
      </c>
      <c r="C54" s="32">
        <f>45.01+44.77</f>
        <v>89.78</v>
      </c>
      <c r="D54" s="13"/>
      <c r="E54" s="3">
        <v>8</v>
      </c>
      <c r="F54" s="113" t="s">
        <v>127</v>
      </c>
      <c r="G54" s="32">
        <f>43.75+44.22</f>
        <v>87.97</v>
      </c>
    </row>
    <row r="55" spans="1:7" ht="18" customHeight="1">
      <c r="A55" s="112">
        <v>9</v>
      </c>
      <c r="B55" s="113" t="s">
        <v>115</v>
      </c>
      <c r="C55" s="32">
        <f>46.19+44.62</f>
        <v>90.81</v>
      </c>
      <c r="D55" s="13"/>
      <c r="E55" s="3">
        <v>9</v>
      </c>
      <c r="F55" s="113" t="s">
        <v>123</v>
      </c>
      <c r="G55" s="55">
        <f>40.79+54.18</f>
        <v>94.97</v>
      </c>
    </row>
    <row r="56" spans="1:7" ht="18" customHeight="1">
      <c r="A56" s="112">
        <v>10</v>
      </c>
      <c r="B56" s="113" t="s">
        <v>109</v>
      </c>
      <c r="C56" s="32">
        <f>45.72+45.65</f>
        <v>91.37</v>
      </c>
      <c r="D56" s="13"/>
      <c r="E56" s="3">
        <v>10</v>
      </c>
      <c r="F56" s="113" t="s">
        <v>173</v>
      </c>
      <c r="G56" s="55">
        <f>52.46+48.71</f>
        <v>101.17</v>
      </c>
    </row>
    <row r="57" spans="1:7" ht="18" customHeight="1">
      <c r="A57" s="112">
        <v>11</v>
      </c>
      <c r="B57" s="113" t="s">
        <v>118</v>
      </c>
      <c r="C57" s="32">
        <f>46.8+45.59</f>
        <v>92.39</v>
      </c>
      <c r="D57" s="13"/>
      <c r="E57" s="3">
        <v>11</v>
      </c>
      <c r="F57" s="113" t="s">
        <v>130</v>
      </c>
      <c r="G57" s="55">
        <f>53.49+51.74</f>
        <v>105.23</v>
      </c>
    </row>
    <row r="58" spans="1:7" ht="18" customHeight="1">
      <c r="A58" s="112">
        <v>12</v>
      </c>
      <c r="B58" s="113" t="s">
        <v>133</v>
      </c>
      <c r="C58" s="32">
        <f>47.47+46.02</f>
        <v>93.490000000000009</v>
      </c>
      <c r="D58" s="13"/>
      <c r="E58" s="3">
        <v>12</v>
      </c>
      <c r="F58" s="113" t="s">
        <v>129</v>
      </c>
      <c r="G58" s="55">
        <f>58.63+51.49</f>
        <v>110.12</v>
      </c>
    </row>
    <row r="59" spans="1:7" ht="18" customHeight="1">
      <c r="A59" s="112">
        <v>13</v>
      </c>
      <c r="B59" s="113" t="s">
        <v>120</v>
      </c>
      <c r="C59" s="32">
        <f>49.15+47.66</f>
        <v>96.81</v>
      </c>
      <c r="D59" s="13"/>
      <c r="E59" s="3">
        <v>13</v>
      </c>
      <c r="F59" s="114"/>
      <c r="G59" s="32"/>
    </row>
    <row r="60" spans="1:7" ht="18" customHeight="1">
      <c r="A60" s="29">
        <v>14</v>
      </c>
      <c r="B60" s="113" t="s">
        <v>172</v>
      </c>
      <c r="C60" s="46">
        <f>60.52+44.94</f>
        <v>105.46000000000001</v>
      </c>
      <c r="D60" s="13"/>
      <c r="E60" s="3">
        <v>14</v>
      </c>
      <c r="F60" s="112"/>
      <c r="G60" s="32"/>
    </row>
    <row r="61" spans="1:7" ht="18" customHeight="1">
      <c r="A61" s="3">
        <v>15</v>
      </c>
      <c r="B61" s="113"/>
      <c r="C61" s="51"/>
      <c r="D61" s="13"/>
      <c r="E61" s="3">
        <v>15</v>
      </c>
      <c r="F61" s="114"/>
      <c r="G61" s="32"/>
    </row>
    <row r="62" spans="1:7" ht="18" customHeight="1">
      <c r="A62" s="3">
        <v>16</v>
      </c>
      <c r="B62" s="113"/>
      <c r="C62" s="51"/>
      <c r="D62" s="13"/>
      <c r="E62" s="3">
        <v>16</v>
      </c>
      <c r="F62" s="114"/>
      <c r="G62" s="32"/>
    </row>
    <row r="63" spans="1:7" ht="18" customHeight="1">
      <c r="A63" s="3">
        <v>17</v>
      </c>
      <c r="B63" s="113"/>
      <c r="C63" s="51"/>
      <c r="D63" s="13"/>
      <c r="E63" s="3">
        <v>17</v>
      </c>
      <c r="F63" s="114"/>
      <c r="G63" s="32"/>
    </row>
    <row r="64" spans="1:7" ht="18" customHeight="1">
      <c r="A64" s="3">
        <v>18</v>
      </c>
      <c r="B64" s="114"/>
      <c r="C64" s="32"/>
      <c r="D64" s="13"/>
      <c r="E64" s="3">
        <v>18</v>
      </c>
      <c r="F64" s="114"/>
      <c r="G64" s="32"/>
    </row>
    <row r="65" spans="1:7" ht="18" customHeight="1">
      <c r="A65" s="3">
        <v>19</v>
      </c>
      <c r="B65" s="114"/>
      <c r="C65" s="32"/>
      <c r="D65" s="13"/>
      <c r="E65" s="3">
        <v>19</v>
      </c>
      <c r="F65" s="114"/>
      <c r="G65" s="32"/>
    </row>
    <row r="66" spans="1:7" ht="18" customHeight="1">
      <c r="A66" s="3">
        <v>20</v>
      </c>
      <c r="B66" s="114"/>
      <c r="C66" s="32"/>
      <c r="D66" s="13"/>
      <c r="E66" s="3">
        <v>20</v>
      </c>
      <c r="F66" s="114"/>
      <c r="G66" s="32"/>
    </row>
    <row r="67" spans="1:7" ht="18" customHeight="1">
      <c r="A67" s="3">
        <v>21</v>
      </c>
      <c r="B67" s="114"/>
      <c r="C67" s="32"/>
      <c r="D67" s="13"/>
      <c r="E67" s="3">
        <v>21</v>
      </c>
      <c r="F67" s="114"/>
      <c r="G67" s="32"/>
    </row>
    <row r="68" spans="1:7" ht="18" customHeight="1">
      <c r="A68" s="2"/>
      <c r="B68" s="2"/>
      <c r="C68" s="49"/>
      <c r="D68" s="2"/>
      <c r="E68" s="13"/>
      <c r="F68" s="13"/>
      <c r="G68" s="53"/>
    </row>
    <row r="69" spans="1:7" ht="18" customHeight="1">
      <c r="A69" s="140" t="s">
        <v>54</v>
      </c>
      <c r="B69" s="141"/>
      <c r="C69" s="141"/>
      <c r="D69" s="141"/>
      <c r="E69" s="141"/>
      <c r="F69" s="141"/>
      <c r="G69" s="141"/>
    </row>
    <row r="70" spans="1:7" ht="18" customHeight="1">
      <c r="A70" s="142" t="s">
        <v>3</v>
      </c>
      <c r="B70" s="141"/>
      <c r="C70" s="141"/>
      <c r="D70" s="12"/>
      <c r="E70" s="140" t="s">
        <v>4</v>
      </c>
      <c r="F70" s="141"/>
      <c r="G70" s="141"/>
    </row>
    <row r="71" spans="1:7" ht="18" customHeight="1">
      <c r="A71" s="112">
        <v>1</v>
      </c>
      <c r="B71" s="109" t="s">
        <v>146</v>
      </c>
      <c r="C71" s="87">
        <f>38.13+39.19</f>
        <v>77.319999999999993</v>
      </c>
      <c r="D71" s="13"/>
      <c r="E71" s="3">
        <v>1</v>
      </c>
      <c r="F71" s="113" t="s">
        <v>152</v>
      </c>
      <c r="G71" s="32">
        <f>31.32+31.02</f>
        <v>62.34</v>
      </c>
    </row>
    <row r="72" spans="1:7" ht="18" customHeight="1">
      <c r="A72" s="112">
        <v>2</v>
      </c>
      <c r="B72" s="109" t="s">
        <v>147</v>
      </c>
      <c r="C72" s="87">
        <f>35.7+50.41</f>
        <v>86.11</v>
      </c>
      <c r="D72" s="13"/>
      <c r="E72" s="3">
        <v>2</v>
      </c>
      <c r="F72" s="113" t="s">
        <v>154</v>
      </c>
      <c r="G72" s="32">
        <f>34.22+33.71</f>
        <v>67.930000000000007</v>
      </c>
    </row>
    <row r="73" spans="1:7" ht="18" customHeight="1">
      <c r="A73" s="112">
        <v>3</v>
      </c>
      <c r="B73" s="109" t="s">
        <v>149</v>
      </c>
      <c r="C73" s="87">
        <f>51.2+46.81</f>
        <v>98.01</v>
      </c>
      <c r="D73" s="13"/>
      <c r="E73" s="3">
        <v>3</v>
      </c>
      <c r="F73" s="113" t="s">
        <v>153</v>
      </c>
      <c r="G73" s="55">
        <f>35.02+34.87</f>
        <v>69.89</v>
      </c>
    </row>
    <row r="74" spans="1:7" ht="18" customHeight="1">
      <c r="A74" s="112">
        <v>4</v>
      </c>
      <c r="B74" s="104"/>
      <c r="C74" s="105"/>
      <c r="D74" s="13"/>
      <c r="E74" s="3">
        <v>4</v>
      </c>
      <c r="F74" s="113" t="s">
        <v>181</v>
      </c>
      <c r="G74" s="32">
        <f>39.92+39.46</f>
        <v>79.38</v>
      </c>
    </row>
    <row r="75" spans="1:7" ht="18" customHeight="1">
      <c r="A75" s="112">
        <v>5</v>
      </c>
      <c r="B75" s="104"/>
      <c r="C75" s="105"/>
      <c r="D75" s="13"/>
      <c r="E75" s="3">
        <v>5</v>
      </c>
      <c r="F75" s="113" t="s">
        <v>156</v>
      </c>
      <c r="G75" s="32">
        <f>48.59+35.58</f>
        <v>84.17</v>
      </c>
    </row>
    <row r="76" spans="1:7" ht="18" customHeight="1">
      <c r="A76" s="112">
        <v>6</v>
      </c>
      <c r="B76" s="104"/>
      <c r="C76" s="105"/>
      <c r="D76" s="13"/>
      <c r="E76" s="3">
        <v>6</v>
      </c>
      <c r="F76" s="113" t="s">
        <v>150</v>
      </c>
      <c r="G76" s="32">
        <f>43.67+44.38</f>
        <v>88.050000000000011</v>
      </c>
    </row>
    <row r="77" spans="1:7" ht="18" customHeight="1">
      <c r="A77" s="112"/>
      <c r="B77" s="104"/>
      <c r="C77" s="105"/>
      <c r="D77" s="13"/>
      <c r="E77" s="3">
        <v>7</v>
      </c>
      <c r="F77" s="113" t="s">
        <v>155</v>
      </c>
      <c r="G77" s="32">
        <f>60+51.39+39.7</f>
        <v>151.09</v>
      </c>
    </row>
    <row r="78" spans="1:7" ht="18" customHeight="1">
      <c r="A78" s="112"/>
      <c r="B78" s="104"/>
      <c r="C78" s="105"/>
      <c r="D78" s="13"/>
      <c r="E78" s="3">
        <v>8</v>
      </c>
      <c r="F78" s="114"/>
      <c r="G78" s="32"/>
    </row>
    <row r="79" spans="1:7" ht="18" customHeight="1">
      <c r="A79" s="112"/>
      <c r="B79" s="104"/>
      <c r="C79" s="105"/>
      <c r="D79" s="13"/>
      <c r="E79" s="3">
        <v>9</v>
      </c>
      <c r="F79" s="114"/>
      <c r="G79" s="32"/>
    </row>
    <row r="80" spans="1:7" ht="18" customHeight="1">
      <c r="A80" s="2"/>
      <c r="B80" s="2"/>
      <c r="C80" s="49"/>
      <c r="D80" s="2"/>
      <c r="E80" s="115"/>
      <c r="F80" s="12"/>
      <c r="G80" s="54"/>
    </row>
    <row r="81" spans="1:7" ht="18" customHeight="1">
      <c r="A81" s="2"/>
      <c r="B81" s="2"/>
      <c r="C81" s="49"/>
      <c r="D81" s="2"/>
      <c r="E81" s="115"/>
      <c r="F81" s="12"/>
      <c r="G81" s="54"/>
    </row>
    <row r="82" spans="1:7" ht="18" customHeight="1">
      <c r="A82" s="2"/>
      <c r="B82" s="2"/>
      <c r="C82" s="49"/>
      <c r="D82" s="2"/>
      <c r="E82" s="115"/>
      <c r="F82" s="12"/>
      <c r="G82" s="54"/>
    </row>
    <row r="83" spans="1:7" ht="18" customHeight="1">
      <c r="A83" s="2"/>
      <c r="B83" s="2"/>
      <c r="C83" s="49"/>
      <c r="D83" s="2"/>
      <c r="E83" s="115"/>
      <c r="F83" s="12"/>
      <c r="G83" s="54"/>
    </row>
    <row r="84" spans="1:7" ht="18" customHeight="1">
      <c r="A84" s="2"/>
      <c r="B84" s="2"/>
      <c r="C84" s="49"/>
      <c r="D84" s="2"/>
      <c r="E84" s="115"/>
      <c r="F84" s="12"/>
      <c r="G84" s="54"/>
    </row>
    <row r="85" spans="1:7" ht="18" customHeight="1">
      <c r="A85" s="2"/>
      <c r="B85" s="2"/>
      <c r="C85" s="49"/>
      <c r="D85" s="2"/>
      <c r="E85" s="115"/>
      <c r="F85" s="12"/>
      <c r="G85" s="54"/>
    </row>
    <row r="86" spans="1:7" ht="18" customHeight="1">
      <c r="A86" s="2"/>
      <c r="B86" s="2"/>
      <c r="C86" s="49"/>
      <c r="D86" s="2"/>
      <c r="E86" s="126"/>
      <c r="F86" s="12"/>
      <c r="G86" s="54"/>
    </row>
    <row r="87" spans="1:7" ht="18" customHeight="1">
      <c r="A87" s="2"/>
      <c r="B87" s="2"/>
      <c r="C87" s="49"/>
      <c r="D87" s="2"/>
      <c r="E87" s="126"/>
      <c r="F87" s="12"/>
      <c r="G87" s="54"/>
    </row>
    <row r="88" spans="1:7" ht="18" customHeight="1">
      <c r="A88" s="2"/>
      <c r="B88" s="2"/>
      <c r="C88" s="49"/>
      <c r="D88" s="2"/>
      <c r="E88" s="115"/>
      <c r="F88" s="12"/>
      <c r="G88" s="54"/>
    </row>
    <row r="89" spans="1:7" ht="18" customHeight="1">
      <c r="A89" s="140" t="s">
        <v>41</v>
      </c>
      <c r="B89" s="141"/>
      <c r="C89" s="141"/>
      <c r="D89" s="141"/>
      <c r="E89" s="141"/>
      <c r="F89" s="141"/>
      <c r="G89" s="141"/>
    </row>
    <row r="90" spans="1:7" ht="18" customHeight="1">
      <c r="A90" s="140" t="s">
        <v>3</v>
      </c>
      <c r="B90" s="141"/>
      <c r="C90" s="141"/>
      <c r="D90" s="12"/>
      <c r="E90" s="140" t="s">
        <v>4</v>
      </c>
      <c r="F90" s="141"/>
      <c r="G90" s="141"/>
    </row>
    <row r="91" spans="1:7" ht="18" customHeight="1">
      <c r="A91" s="57">
        <v>1</v>
      </c>
      <c r="B91" s="113" t="s">
        <v>113</v>
      </c>
      <c r="C91" s="32">
        <f>32.36+32.16</f>
        <v>64.52</v>
      </c>
      <c r="D91" s="13"/>
      <c r="E91" s="57">
        <v>1</v>
      </c>
      <c r="F91" s="113" t="s">
        <v>152</v>
      </c>
      <c r="G91" s="32">
        <f>31.32+31.02</f>
        <v>62.34</v>
      </c>
    </row>
    <row r="92" spans="1:7" ht="18" customHeight="1">
      <c r="A92" s="57">
        <v>2</v>
      </c>
      <c r="B92" s="113" t="s">
        <v>114</v>
      </c>
      <c r="C92" s="32">
        <f>37.49+36.73</f>
        <v>74.22</v>
      </c>
      <c r="D92" s="13"/>
      <c r="E92" s="57">
        <v>2</v>
      </c>
      <c r="F92" s="113" t="s">
        <v>124</v>
      </c>
      <c r="G92" s="32">
        <f>31.43+31.44</f>
        <v>62.870000000000005</v>
      </c>
    </row>
    <row r="93" spans="1:7" ht="18" customHeight="1">
      <c r="A93" s="57">
        <v>3</v>
      </c>
      <c r="B93" s="113" t="s">
        <v>111</v>
      </c>
      <c r="C93" s="32">
        <f>38.39+37.64</f>
        <v>76.03</v>
      </c>
      <c r="D93" s="13"/>
      <c r="E93" s="57">
        <v>3</v>
      </c>
      <c r="F93" s="113" t="s">
        <v>154</v>
      </c>
      <c r="G93" s="32">
        <f>34.22+33.71</f>
        <v>67.930000000000007</v>
      </c>
    </row>
    <row r="94" spans="1:7" ht="18" customHeight="1">
      <c r="A94" s="57">
        <v>4</v>
      </c>
      <c r="B94" s="106" t="s">
        <v>146</v>
      </c>
      <c r="C94" s="55">
        <f>38.13+39.19</f>
        <v>77.319999999999993</v>
      </c>
      <c r="D94" s="13"/>
      <c r="E94" s="57">
        <v>4</v>
      </c>
      <c r="F94" s="113" t="s">
        <v>153</v>
      </c>
      <c r="G94" s="55">
        <f>35.02+34.87</f>
        <v>69.89</v>
      </c>
    </row>
    <row r="95" spans="1:7" ht="18" customHeight="1">
      <c r="A95" s="57">
        <v>5</v>
      </c>
      <c r="B95" s="113" t="s">
        <v>116</v>
      </c>
      <c r="C95" s="32">
        <f>42.09+40.71</f>
        <v>82.800000000000011</v>
      </c>
      <c r="D95" s="13"/>
      <c r="E95" s="57">
        <v>5</v>
      </c>
      <c r="F95" s="113" t="s">
        <v>125</v>
      </c>
      <c r="G95" s="32">
        <f>36.49+35.92</f>
        <v>72.41</v>
      </c>
    </row>
    <row r="96" spans="1:7" ht="18" customHeight="1">
      <c r="A96" s="57">
        <v>6</v>
      </c>
      <c r="B96" s="113" t="s">
        <v>112</v>
      </c>
      <c r="C96" s="32">
        <f>42.16+42.51</f>
        <v>84.669999999999987</v>
      </c>
      <c r="D96" s="13"/>
      <c r="E96" s="57">
        <v>6</v>
      </c>
      <c r="F96" s="113" t="s">
        <v>121</v>
      </c>
      <c r="G96" s="32">
        <f>38.97+37.6</f>
        <v>76.569999999999993</v>
      </c>
    </row>
    <row r="97" spans="1:7" ht="18" customHeight="1">
      <c r="A97" s="57">
        <v>7</v>
      </c>
      <c r="B97" s="106" t="s">
        <v>147</v>
      </c>
      <c r="C97" s="55">
        <f>35.7+50.41</f>
        <v>86.11</v>
      </c>
      <c r="D97" s="13"/>
      <c r="E97" s="57">
        <v>7</v>
      </c>
      <c r="F97" s="113" t="s">
        <v>126</v>
      </c>
      <c r="G97" s="55">
        <f>38.33+38.93</f>
        <v>77.259999999999991</v>
      </c>
    </row>
    <row r="98" spans="1:7" ht="18" customHeight="1">
      <c r="A98" s="57">
        <v>8</v>
      </c>
      <c r="B98" s="113" t="s">
        <v>117</v>
      </c>
      <c r="C98" s="32">
        <f>44.36+42.78</f>
        <v>87.14</v>
      </c>
      <c r="D98" s="13"/>
      <c r="E98" s="57">
        <v>8</v>
      </c>
      <c r="F98" s="113" t="s">
        <v>122</v>
      </c>
      <c r="G98" s="32">
        <f>38.17+39.26</f>
        <v>77.430000000000007</v>
      </c>
    </row>
    <row r="99" spans="1:7" ht="18" customHeight="1">
      <c r="A99" s="57">
        <v>9</v>
      </c>
      <c r="B99" s="113" t="s">
        <v>110</v>
      </c>
      <c r="C99" s="32">
        <f>45.09+43.63</f>
        <v>88.72</v>
      </c>
      <c r="D99" s="13"/>
      <c r="E99" s="57">
        <v>9</v>
      </c>
      <c r="F99" s="113" t="s">
        <v>151</v>
      </c>
      <c r="G99" s="32">
        <f>39.92+39.46</f>
        <v>79.38</v>
      </c>
    </row>
    <row r="100" spans="1:7" ht="18" customHeight="1">
      <c r="A100" s="57">
        <v>10</v>
      </c>
      <c r="B100" s="113" t="s">
        <v>119</v>
      </c>
      <c r="C100" s="32">
        <f>45.01+44.77</f>
        <v>89.78</v>
      </c>
      <c r="D100" s="85"/>
      <c r="E100" s="57">
        <v>10</v>
      </c>
      <c r="F100" s="113" t="s">
        <v>131</v>
      </c>
      <c r="G100" s="55">
        <f>40.15+40.37</f>
        <v>80.52</v>
      </c>
    </row>
    <row r="101" spans="1:7" ht="18" customHeight="1">
      <c r="A101" s="57">
        <v>11</v>
      </c>
      <c r="B101" s="113" t="s">
        <v>115</v>
      </c>
      <c r="C101" s="32">
        <f>46.19+44.62</f>
        <v>90.81</v>
      </c>
      <c r="D101" s="85"/>
      <c r="E101" s="57">
        <v>11</v>
      </c>
      <c r="F101" s="113" t="s">
        <v>139</v>
      </c>
      <c r="G101" s="32">
        <f>41.06+41.96</f>
        <v>83.02000000000001</v>
      </c>
    </row>
    <row r="102" spans="1:7" ht="18" customHeight="1">
      <c r="A102" s="57">
        <v>12</v>
      </c>
      <c r="B102" s="113" t="s">
        <v>109</v>
      </c>
      <c r="C102" s="32">
        <f>45.72+45.65</f>
        <v>91.37</v>
      </c>
      <c r="D102" s="85"/>
      <c r="E102" s="57">
        <v>12</v>
      </c>
      <c r="F102" s="113" t="s">
        <v>156</v>
      </c>
      <c r="G102" s="32">
        <f>48.59+35.58</f>
        <v>84.17</v>
      </c>
    </row>
    <row r="103" spans="1:7" ht="18" customHeight="1">
      <c r="A103" s="57">
        <v>13</v>
      </c>
      <c r="B103" s="113" t="s">
        <v>132</v>
      </c>
      <c r="C103" s="32">
        <f>46.01+45.63</f>
        <v>91.64</v>
      </c>
      <c r="D103" s="85"/>
      <c r="E103" s="57">
        <v>13</v>
      </c>
      <c r="F103" s="113" t="s">
        <v>142</v>
      </c>
      <c r="G103" s="32">
        <f>42.99+42.68</f>
        <v>85.67</v>
      </c>
    </row>
    <row r="104" spans="1:7" ht="18" customHeight="1">
      <c r="A104" s="57">
        <v>14</v>
      </c>
      <c r="B104" s="113" t="s">
        <v>118</v>
      </c>
      <c r="C104" s="32">
        <f>46.8+45.59</f>
        <v>92.39</v>
      </c>
      <c r="D104" s="85"/>
      <c r="E104" s="57">
        <v>14</v>
      </c>
      <c r="F104" s="113" t="s">
        <v>144</v>
      </c>
      <c r="G104" s="32">
        <f>43.77+43.81</f>
        <v>87.580000000000013</v>
      </c>
    </row>
    <row r="105" spans="1:7" ht="18" customHeight="1">
      <c r="A105" s="57">
        <v>15</v>
      </c>
      <c r="B105" s="113" t="s">
        <v>133</v>
      </c>
      <c r="C105" s="32">
        <f>47.47+46.02</f>
        <v>93.490000000000009</v>
      </c>
      <c r="D105" s="13"/>
      <c r="E105" s="57">
        <v>15</v>
      </c>
      <c r="F105" s="113" t="s">
        <v>128</v>
      </c>
      <c r="G105" s="32">
        <f>44.43+43.18</f>
        <v>87.61</v>
      </c>
    </row>
    <row r="106" spans="1:7" ht="18" customHeight="1">
      <c r="A106" s="57">
        <v>16</v>
      </c>
      <c r="B106" s="113" t="s">
        <v>120</v>
      </c>
      <c r="C106" s="32">
        <f>49.15+47.66</f>
        <v>96.81</v>
      </c>
      <c r="D106" s="13"/>
      <c r="E106" s="57">
        <v>16</v>
      </c>
      <c r="F106" s="113" t="s">
        <v>127</v>
      </c>
      <c r="G106" s="32">
        <f>43.75+44.22</f>
        <v>87.97</v>
      </c>
    </row>
    <row r="107" spans="1:7" ht="18" customHeight="1">
      <c r="A107" s="57">
        <v>17</v>
      </c>
      <c r="B107" s="106" t="s">
        <v>149</v>
      </c>
      <c r="C107" s="55">
        <f>51.2+46.81</f>
        <v>98.01</v>
      </c>
      <c r="D107" s="13"/>
      <c r="E107" s="57">
        <v>17</v>
      </c>
      <c r="F107" s="113" t="s">
        <v>150</v>
      </c>
      <c r="G107" s="32">
        <f>43.67+44.38</f>
        <v>88.050000000000011</v>
      </c>
    </row>
    <row r="108" spans="1:7" ht="18" customHeight="1">
      <c r="A108" s="57">
        <v>18</v>
      </c>
      <c r="B108" s="113" t="s">
        <v>135</v>
      </c>
      <c r="C108" s="120">
        <f>50.31+51.07</f>
        <v>101.38</v>
      </c>
      <c r="D108" s="13"/>
      <c r="E108" s="57">
        <v>18</v>
      </c>
      <c r="F108" s="113" t="s">
        <v>140</v>
      </c>
      <c r="G108" s="55">
        <f>46.64+45.49</f>
        <v>92.13</v>
      </c>
    </row>
    <row r="109" spans="1:7" ht="18" customHeight="1">
      <c r="A109" s="57">
        <v>19</v>
      </c>
      <c r="B109" s="117" t="s">
        <v>134</v>
      </c>
      <c r="C109" s="87">
        <f>48.45+54.21</f>
        <v>102.66</v>
      </c>
      <c r="D109" s="13"/>
      <c r="E109" s="57">
        <v>19</v>
      </c>
      <c r="F109" s="106" t="s">
        <v>136</v>
      </c>
      <c r="G109" s="32">
        <f>45.31+48.06</f>
        <v>93.37</v>
      </c>
    </row>
    <row r="110" spans="1:7" ht="18" customHeight="1">
      <c r="A110" s="57">
        <v>20</v>
      </c>
      <c r="B110" s="117" t="s">
        <v>172</v>
      </c>
      <c r="C110" s="84">
        <f>60.52+44.94</f>
        <v>105.46000000000001</v>
      </c>
      <c r="D110" s="13"/>
      <c r="E110" s="57">
        <v>20</v>
      </c>
      <c r="F110" s="113" t="s">
        <v>123</v>
      </c>
      <c r="G110" s="55">
        <f>40.79+54.18</f>
        <v>94.97</v>
      </c>
    </row>
    <row r="111" spans="1:7" ht="18" customHeight="1">
      <c r="A111" s="57">
        <v>21</v>
      </c>
      <c r="B111" s="117" t="s">
        <v>171</v>
      </c>
      <c r="C111" s="84">
        <f>61.34+63.52</f>
        <v>124.86000000000001</v>
      </c>
      <c r="D111" s="13"/>
      <c r="E111" s="57">
        <v>21</v>
      </c>
      <c r="F111" s="113" t="s">
        <v>138</v>
      </c>
      <c r="G111" s="55">
        <f>50.4+50.12</f>
        <v>100.52</v>
      </c>
    </row>
    <row r="112" spans="1:7" ht="18" customHeight="1">
      <c r="A112" s="80">
        <v>22</v>
      </c>
      <c r="B112" s="82"/>
      <c r="C112" s="81"/>
      <c r="D112" s="13"/>
      <c r="E112" s="57">
        <v>22</v>
      </c>
      <c r="F112" s="113" t="s">
        <v>173</v>
      </c>
      <c r="G112" s="55">
        <f>52.46+48.71</f>
        <v>101.17</v>
      </c>
    </row>
    <row r="113" spans="1:7" ht="18" customHeight="1">
      <c r="A113" s="112">
        <v>23</v>
      </c>
      <c r="B113" s="8"/>
      <c r="C113" s="46"/>
      <c r="D113" s="35"/>
      <c r="E113" s="80">
        <v>23</v>
      </c>
      <c r="F113" s="113" t="s">
        <v>137</v>
      </c>
      <c r="G113" s="32">
        <f>49.9+51.28</f>
        <v>101.18</v>
      </c>
    </row>
    <row r="114" spans="1:7" ht="18" customHeight="1">
      <c r="A114" s="112">
        <v>24</v>
      </c>
      <c r="B114" s="114"/>
      <c r="C114" s="32"/>
      <c r="D114" s="35"/>
      <c r="E114" s="112">
        <v>24</v>
      </c>
      <c r="F114" s="113" t="s">
        <v>130</v>
      </c>
      <c r="G114" s="55">
        <f>53.49+51.74</f>
        <v>105.23</v>
      </c>
    </row>
    <row r="115" spans="1:7" ht="18" customHeight="1">
      <c r="A115" s="115"/>
      <c r="B115" s="88"/>
      <c r="C115" s="54"/>
      <c r="D115" s="13"/>
      <c r="E115" s="112">
        <v>25</v>
      </c>
      <c r="F115" s="113" t="s">
        <v>129</v>
      </c>
      <c r="G115" s="55">
        <f>58.63+51.49</f>
        <v>110.12</v>
      </c>
    </row>
    <row r="116" spans="1:7" ht="18" customHeight="1">
      <c r="A116" s="115"/>
      <c r="B116" s="88"/>
      <c r="C116" s="54"/>
      <c r="D116" s="13"/>
      <c r="E116" s="112">
        <v>26</v>
      </c>
      <c r="F116" s="113" t="s">
        <v>155</v>
      </c>
      <c r="G116" s="32">
        <f>60+51.39+39.7</f>
        <v>151.09</v>
      </c>
    </row>
    <row r="117" spans="1:7" ht="18" customHeight="1">
      <c r="A117" s="115"/>
      <c r="B117" s="88"/>
      <c r="C117" s="54"/>
      <c r="D117" s="13"/>
      <c r="E117" s="115"/>
      <c r="F117" s="116"/>
      <c r="G117" s="118"/>
    </row>
    <row r="119" spans="1:7" ht="18">
      <c r="B119" s="23" t="s">
        <v>49</v>
      </c>
      <c r="C119" s="49"/>
      <c r="D119" s="2"/>
      <c r="E119" s="115" t="s">
        <v>47</v>
      </c>
      <c r="F119" s="2"/>
      <c r="G119" s="37"/>
    </row>
    <row r="120" spans="1:7" ht="18">
      <c r="B120" s="23" t="s">
        <v>50</v>
      </c>
      <c r="C120" s="49"/>
      <c r="D120" s="2"/>
      <c r="E120" s="115" t="s">
        <v>48</v>
      </c>
      <c r="F120" s="2"/>
      <c r="G120" s="37"/>
    </row>
  </sheetData>
  <sortState ref="F87:G112">
    <sortCondition ref="G87:G112"/>
  </sortState>
  <mergeCells count="18">
    <mergeCell ref="A69:G69"/>
    <mergeCell ref="A70:C70"/>
    <mergeCell ref="E70:G70"/>
    <mergeCell ref="A89:G89"/>
    <mergeCell ref="A90:C90"/>
    <mergeCell ref="E90:G90"/>
    <mergeCell ref="A20:G20"/>
    <mergeCell ref="A21:C21"/>
    <mergeCell ref="E21:G21"/>
    <mergeCell ref="A45:G45"/>
    <mergeCell ref="A46:C46"/>
    <mergeCell ref="E46:G46"/>
    <mergeCell ref="A1:G1"/>
    <mergeCell ref="A2:G2"/>
    <mergeCell ref="A3:G3"/>
    <mergeCell ref="A5:G5"/>
    <mergeCell ref="A6:C6"/>
    <mergeCell ref="E6:G6"/>
  </mergeCells>
  <pageMargins left="0.25" right="0.25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>
      <selection activeCell="F7" sqref="F7"/>
    </sheetView>
  </sheetViews>
  <sheetFormatPr defaultRowHeight="12.75"/>
  <cols>
    <col min="2" max="2" width="28.28515625" customWidth="1"/>
    <col min="3" max="3" width="9.85546875" bestFit="1" customWidth="1"/>
    <col min="4" max="4" width="3.7109375" customWidth="1"/>
    <col min="6" max="6" width="34.5703125" bestFit="1" customWidth="1"/>
    <col min="7" max="7" width="9.85546875" bestFit="1" customWidth="1"/>
  </cols>
  <sheetData>
    <row r="1" spans="1:7" ht="18">
      <c r="A1" s="140" t="s">
        <v>51</v>
      </c>
      <c r="B1" s="141"/>
      <c r="C1" s="141"/>
      <c r="D1" s="141"/>
      <c r="E1" s="141"/>
      <c r="F1" s="141"/>
      <c r="G1" s="141"/>
    </row>
    <row r="2" spans="1:7" ht="18">
      <c r="A2" s="140" t="s">
        <v>189</v>
      </c>
      <c r="B2" s="141"/>
      <c r="C2" s="141"/>
      <c r="D2" s="141"/>
      <c r="E2" s="141"/>
      <c r="F2" s="141"/>
      <c r="G2" s="141"/>
    </row>
    <row r="3" spans="1:7" ht="18">
      <c r="A3" s="144" t="s">
        <v>176</v>
      </c>
      <c r="B3" s="141"/>
      <c r="C3" s="141"/>
      <c r="D3" s="141"/>
      <c r="E3" s="141"/>
      <c r="F3" s="141"/>
      <c r="G3" s="141"/>
    </row>
    <row r="4" spans="1:7">
      <c r="A4" s="2"/>
      <c r="B4" s="2"/>
      <c r="C4" s="49"/>
      <c r="D4" s="2"/>
      <c r="E4" s="2"/>
      <c r="F4" s="2"/>
      <c r="G4" s="49"/>
    </row>
    <row r="5" spans="1:7" ht="18">
      <c r="A5" s="140" t="s">
        <v>1</v>
      </c>
      <c r="B5" s="141"/>
      <c r="C5" s="141"/>
      <c r="D5" s="141"/>
      <c r="E5" s="141"/>
      <c r="F5" s="141"/>
      <c r="G5" s="141"/>
    </row>
    <row r="6" spans="1:7" ht="18">
      <c r="A6" s="140" t="s">
        <v>3</v>
      </c>
      <c r="B6" s="141"/>
      <c r="C6" s="141"/>
      <c r="D6" s="12"/>
      <c r="E6" s="140" t="s">
        <v>4</v>
      </c>
      <c r="F6" s="141"/>
      <c r="G6" s="141"/>
    </row>
    <row r="7" spans="1:7" ht="18">
      <c r="A7" s="3">
        <v>1</v>
      </c>
      <c r="B7" s="130" t="s">
        <v>57</v>
      </c>
      <c r="C7" s="32">
        <f>20.21+18.53</f>
        <v>38.74</v>
      </c>
      <c r="D7" s="13"/>
      <c r="E7" s="3">
        <v>1</v>
      </c>
      <c r="F7" s="124" t="s">
        <v>89</v>
      </c>
      <c r="G7" s="103">
        <f>18.04+16.78</f>
        <v>34.82</v>
      </c>
    </row>
    <row r="8" spans="1:7" ht="18">
      <c r="A8" s="3">
        <v>2</v>
      </c>
      <c r="B8" s="130" t="s">
        <v>159</v>
      </c>
      <c r="C8" s="55">
        <f>27.38+25.1</f>
        <v>52.480000000000004</v>
      </c>
      <c r="D8" s="13"/>
      <c r="E8" s="3">
        <v>2</v>
      </c>
      <c r="F8" s="124" t="s">
        <v>64</v>
      </c>
      <c r="G8" s="32">
        <f>18.25+18.95</f>
        <v>37.200000000000003</v>
      </c>
    </row>
    <row r="9" spans="1:7" ht="18">
      <c r="A9" s="3">
        <v>3</v>
      </c>
      <c r="B9" s="119" t="s">
        <v>58</v>
      </c>
      <c r="C9" s="46">
        <f>37.88+34.45</f>
        <v>72.330000000000013</v>
      </c>
      <c r="D9" s="13"/>
      <c r="E9" s="3">
        <v>3</v>
      </c>
      <c r="F9" s="124" t="s">
        <v>63</v>
      </c>
      <c r="G9" s="32">
        <f>20.15+18.75</f>
        <v>38.9</v>
      </c>
    </row>
    <row r="10" spans="1:7" ht="18">
      <c r="A10" s="129">
        <v>4</v>
      </c>
      <c r="B10" s="104"/>
      <c r="C10" s="104"/>
      <c r="D10" s="13"/>
      <c r="E10" s="3">
        <v>4</v>
      </c>
      <c r="F10" s="124" t="s">
        <v>94</v>
      </c>
      <c r="G10" s="32">
        <f>37.58+28.85</f>
        <v>66.430000000000007</v>
      </c>
    </row>
    <row r="11" spans="1:7">
      <c r="A11" s="2"/>
      <c r="B11" s="2"/>
      <c r="C11" s="49"/>
      <c r="D11" s="2"/>
      <c r="E11" s="13"/>
      <c r="F11" s="13"/>
      <c r="G11" s="53"/>
    </row>
    <row r="12" spans="1:7">
      <c r="A12" s="2"/>
      <c r="B12" s="2"/>
      <c r="C12" s="49"/>
      <c r="D12" s="2"/>
      <c r="E12" s="13"/>
      <c r="F12" s="13"/>
      <c r="G12" s="53"/>
    </row>
    <row r="13" spans="1:7" ht="18">
      <c r="A13" s="140" t="s">
        <v>52</v>
      </c>
      <c r="B13" s="141"/>
      <c r="C13" s="141"/>
      <c r="D13" s="141"/>
      <c r="E13" s="141"/>
      <c r="F13" s="141"/>
      <c r="G13" s="141"/>
    </row>
    <row r="14" spans="1:7" ht="18">
      <c r="A14" s="140" t="s">
        <v>3</v>
      </c>
      <c r="B14" s="141"/>
      <c r="C14" s="141"/>
      <c r="D14" s="12"/>
      <c r="E14" s="140" t="s">
        <v>4</v>
      </c>
      <c r="F14" s="141"/>
      <c r="G14" s="141"/>
    </row>
    <row r="15" spans="1:7" ht="18">
      <c r="A15" s="3">
        <v>1</v>
      </c>
      <c r="B15" s="124" t="s">
        <v>9</v>
      </c>
      <c r="C15" s="32">
        <f>44.12+43.14</f>
        <v>87.259999999999991</v>
      </c>
      <c r="D15" s="13"/>
      <c r="E15" s="3">
        <v>1</v>
      </c>
      <c r="F15" s="124" t="s">
        <v>7</v>
      </c>
      <c r="G15" s="32">
        <f>43.4+43.66</f>
        <v>87.06</v>
      </c>
    </row>
    <row r="16" spans="1:7" ht="18">
      <c r="A16" s="3">
        <v>2</v>
      </c>
      <c r="B16" s="124" t="s">
        <v>11</v>
      </c>
      <c r="C16" s="55">
        <f>51+48.85</f>
        <v>99.85</v>
      </c>
      <c r="D16" s="13"/>
      <c r="E16" s="3">
        <v>2</v>
      </c>
      <c r="F16" s="124" t="s">
        <v>161</v>
      </c>
      <c r="G16" s="55">
        <f>45.19+42.9</f>
        <v>88.09</v>
      </c>
    </row>
    <row r="17" spans="1:7" ht="18">
      <c r="A17" s="3">
        <v>3</v>
      </c>
      <c r="B17" s="124" t="s">
        <v>65</v>
      </c>
      <c r="C17" s="55">
        <f>54.86+49.34</f>
        <v>104.2</v>
      </c>
      <c r="D17" s="13"/>
      <c r="E17" s="3">
        <v>3</v>
      </c>
      <c r="F17" s="124" t="s">
        <v>8</v>
      </c>
      <c r="G17" s="32">
        <f>46.05+46.11</f>
        <v>92.16</v>
      </c>
    </row>
    <row r="18" spans="1:7" ht="18">
      <c r="A18" s="3">
        <v>4</v>
      </c>
      <c r="B18" s="124" t="s">
        <v>174</v>
      </c>
      <c r="C18" s="32">
        <f>69.53+69.5</f>
        <v>139.03</v>
      </c>
      <c r="D18" s="13"/>
      <c r="E18" s="3">
        <v>4</v>
      </c>
      <c r="F18" s="106" t="s">
        <v>66</v>
      </c>
      <c r="G18" s="32">
        <f>47.16+46.51</f>
        <v>93.669999999999987</v>
      </c>
    </row>
    <row r="19" spans="1:7" ht="18">
      <c r="A19" s="3">
        <v>5</v>
      </c>
      <c r="B19" s="125"/>
      <c r="C19" s="32"/>
      <c r="D19" s="13"/>
      <c r="E19" s="3">
        <v>5</v>
      </c>
      <c r="F19" s="130" t="s">
        <v>68</v>
      </c>
      <c r="G19" s="32">
        <f>49.52+49.54</f>
        <v>99.06</v>
      </c>
    </row>
    <row r="20" spans="1:7" ht="18">
      <c r="A20" s="3">
        <v>6</v>
      </c>
      <c r="B20" s="125"/>
      <c r="C20" s="32"/>
      <c r="D20" s="13"/>
      <c r="E20" s="3">
        <v>6</v>
      </c>
      <c r="F20" s="124" t="s">
        <v>164</v>
      </c>
      <c r="G20" s="55">
        <f>55.68+51.12</f>
        <v>106.8</v>
      </c>
    </row>
    <row r="21" spans="1:7">
      <c r="A21" s="2"/>
      <c r="B21" s="2"/>
      <c r="C21" s="49"/>
      <c r="D21" s="2"/>
      <c r="E21" s="13"/>
      <c r="F21" s="13"/>
      <c r="G21" s="53"/>
    </row>
    <row r="22" spans="1:7" ht="18">
      <c r="A22" s="140" t="s">
        <v>53</v>
      </c>
      <c r="B22" s="141"/>
      <c r="C22" s="141"/>
      <c r="D22" s="141"/>
      <c r="E22" s="141"/>
      <c r="F22" s="141"/>
      <c r="G22" s="141"/>
    </row>
    <row r="23" spans="1:7" ht="18">
      <c r="A23" s="142" t="s">
        <v>3</v>
      </c>
      <c r="B23" s="141"/>
      <c r="C23" s="141"/>
      <c r="D23" s="12"/>
      <c r="E23" s="140" t="s">
        <v>4</v>
      </c>
      <c r="F23" s="141"/>
      <c r="G23" s="141"/>
    </row>
    <row r="24" spans="1:7" ht="18">
      <c r="A24" s="123">
        <v>1</v>
      </c>
      <c r="B24" s="130" t="s">
        <v>113</v>
      </c>
      <c r="C24" s="32">
        <f>32.5+31.73</f>
        <v>64.23</v>
      </c>
      <c r="D24" s="13"/>
      <c r="E24" s="3">
        <v>1</v>
      </c>
      <c r="F24" s="130" t="s">
        <v>124</v>
      </c>
      <c r="G24" s="32">
        <f>32.15+31.82</f>
        <v>63.97</v>
      </c>
    </row>
    <row r="25" spans="1:7" ht="18">
      <c r="A25" s="123">
        <v>2</v>
      </c>
      <c r="B25" s="130" t="s">
        <v>111</v>
      </c>
      <c r="C25" s="32">
        <f>38.43+37.32</f>
        <v>75.75</v>
      </c>
      <c r="D25" s="13"/>
      <c r="E25" s="3">
        <v>2</v>
      </c>
      <c r="F25" s="130" t="s">
        <v>121</v>
      </c>
      <c r="G25" s="32">
        <f>36.66+36.63</f>
        <v>73.289999999999992</v>
      </c>
    </row>
    <row r="26" spans="1:7" ht="18">
      <c r="A26" s="123">
        <v>3</v>
      </c>
      <c r="B26" s="130" t="s">
        <v>116</v>
      </c>
      <c r="C26" s="32">
        <f>41.22+40.3</f>
        <v>81.52</v>
      </c>
      <c r="D26" s="13"/>
      <c r="E26" s="3">
        <v>3</v>
      </c>
      <c r="F26" s="130" t="s">
        <v>122</v>
      </c>
      <c r="G26" s="32">
        <f>36.95+36.88</f>
        <v>73.830000000000013</v>
      </c>
    </row>
    <row r="27" spans="1:7" ht="18">
      <c r="A27" s="123">
        <v>4</v>
      </c>
      <c r="B27" s="130" t="s">
        <v>114</v>
      </c>
      <c r="C27" s="32">
        <f>38.92+44.53</f>
        <v>83.45</v>
      </c>
      <c r="D27" s="13"/>
      <c r="E27" s="3">
        <v>4</v>
      </c>
      <c r="F27" s="130" t="s">
        <v>126</v>
      </c>
      <c r="G27" s="55">
        <f>37.6+37.01</f>
        <v>74.61</v>
      </c>
    </row>
    <row r="28" spans="1:7" ht="18">
      <c r="A28" s="123">
        <v>5</v>
      </c>
      <c r="B28" s="130" t="s">
        <v>118</v>
      </c>
      <c r="C28" s="32">
        <f>41.78+41.71</f>
        <v>83.490000000000009</v>
      </c>
      <c r="D28" s="13"/>
      <c r="E28" s="3">
        <v>5</v>
      </c>
      <c r="F28" s="130" t="s">
        <v>125</v>
      </c>
      <c r="G28" s="32">
        <f>37.34+37.94</f>
        <v>75.28</v>
      </c>
    </row>
    <row r="29" spans="1:7" ht="18">
      <c r="A29" s="123">
        <v>6</v>
      </c>
      <c r="B29" s="130" t="s">
        <v>172</v>
      </c>
      <c r="C29" s="32">
        <f>42.5+41.13</f>
        <v>83.63</v>
      </c>
      <c r="D29" s="13"/>
      <c r="E29" s="3">
        <v>6</v>
      </c>
      <c r="F29" s="130" t="s">
        <v>177</v>
      </c>
      <c r="G29" s="55">
        <f>38.31+37.48</f>
        <v>75.789999999999992</v>
      </c>
    </row>
    <row r="30" spans="1:7" ht="18">
      <c r="A30" s="123">
        <v>7</v>
      </c>
      <c r="B30" s="130" t="s">
        <v>117</v>
      </c>
      <c r="C30" s="32">
        <f>42.01+42.92</f>
        <v>84.93</v>
      </c>
      <c r="D30" s="13"/>
      <c r="E30" s="3">
        <v>7</v>
      </c>
      <c r="F30" s="130" t="s">
        <v>123</v>
      </c>
      <c r="G30" s="55">
        <f>38.74+39.2</f>
        <v>77.94</v>
      </c>
    </row>
    <row r="31" spans="1:7" ht="18">
      <c r="A31" s="123">
        <v>8</v>
      </c>
      <c r="B31" s="130" t="s">
        <v>133</v>
      </c>
      <c r="C31" s="32">
        <f>42.89+43.12</f>
        <v>86.009999999999991</v>
      </c>
      <c r="D31" s="13"/>
      <c r="E31" s="3">
        <v>8</v>
      </c>
      <c r="F31" s="130" t="s">
        <v>128</v>
      </c>
      <c r="G31" s="32">
        <f>39.18+38.94</f>
        <v>78.12</v>
      </c>
    </row>
    <row r="32" spans="1:7" ht="18">
      <c r="A32" s="123">
        <v>9</v>
      </c>
      <c r="B32" s="130" t="s">
        <v>120</v>
      </c>
      <c r="C32" s="32">
        <f>43.86+42.76</f>
        <v>86.62</v>
      </c>
      <c r="D32" s="13"/>
      <c r="E32" s="3">
        <v>9</v>
      </c>
      <c r="F32" s="130" t="s">
        <v>178</v>
      </c>
      <c r="G32" s="55">
        <f>38.41+39.76</f>
        <v>78.169999999999987</v>
      </c>
    </row>
    <row r="33" spans="1:7" ht="18">
      <c r="A33" s="123">
        <v>10</v>
      </c>
      <c r="B33" s="130" t="s">
        <v>109</v>
      </c>
      <c r="C33" s="32">
        <f>44.43+42.97</f>
        <v>87.4</v>
      </c>
      <c r="D33" s="13"/>
      <c r="E33" s="3">
        <v>10</v>
      </c>
      <c r="F33" s="130" t="s">
        <v>131</v>
      </c>
      <c r="G33" s="55">
        <f>42.31+41.78</f>
        <v>84.09</v>
      </c>
    </row>
    <row r="34" spans="1:7" ht="18">
      <c r="A34" s="29">
        <v>11</v>
      </c>
      <c r="B34" s="119" t="s">
        <v>112</v>
      </c>
      <c r="C34" s="46">
        <f>40.93+86.69</f>
        <v>127.62</v>
      </c>
      <c r="D34" s="13"/>
      <c r="E34" s="3">
        <v>11</v>
      </c>
      <c r="F34" s="130" t="s">
        <v>127</v>
      </c>
      <c r="G34" s="32">
        <f>42.42+42.17</f>
        <v>84.59</v>
      </c>
    </row>
    <row r="35" spans="1:7" ht="18">
      <c r="A35" s="57">
        <v>12</v>
      </c>
      <c r="B35" s="134"/>
      <c r="C35" s="134"/>
      <c r="D35" s="13"/>
      <c r="E35" s="3">
        <v>12</v>
      </c>
      <c r="F35" s="130" t="s">
        <v>129</v>
      </c>
      <c r="G35" s="55">
        <f>97.5+124.86</f>
        <v>222.36</v>
      </c>
    </row>
    <row r="36" spans="1:7">
      <c r="A36" s="2"/>
      <c r="B36" s="2"/>
      <c r="C36" s="49"/>
      <c r="D36" s="2"/>
      <c r="E36" s="13"/>
      <c r="F36" s="13"/>
      <c r="G36" s="53"/>
    </row>
    <row r="37" spans="1:7" ht="18">
      <c r="A37" s="140" t="s">
        <v>54</v>
      </c>
      <c r="B37" s="141"/>
      <c r="C37" s="141"/>
      <c r="D37" s="141"/>
      <c r="E37" s="141"/>
      <c r="F37" s="141"/>
      <c r="G37" s="141"/>
    </row>
    <row r="38" spans="1:7" ht="18">
      <c r="A38" s="142" t="s">
        <v>3</v>
      </c>
      <c r="B38" s="141"/>
      <c r="C38" s="141"/>
      <c r="D38" s="12"/>
      <c r="E38" s="140" t="s">
        <v>4</v>
      </c>
      <c r="F38" s="141"/>
      <c r="G38" s="141"/>
    </row>
    <row r="39" spans="1:7" ht="18">
      <c r="A39" s="123">
        <v>1</v>
      </c>
      <c r="B39" s="109" t="s">
        <v>146</v>
      </c>
      <c r="C39" s="87">
        <f>35.81+36.64</f>
        <v>72.45</v>
      </c>
      <c r="D39" s="13"/>
      <c r="E39" s="3">
        <v>1</v>
      </c>
      <c r="F39" s="130" t="s">
        <v>152</v>
      </c>
      <c r="G39" s="32">
        <f>31.94+31.9</f>
        <v>63.84</v>
      </c>
    </row>
    <row r="40" spans="1:7" ht="18">
      <c r="A40" s="123">
        <v>2</v>
      </c>
      <c r="B40" s="109" t="s">
        <v>147</v>
      </c>
      <c r="C40" s="87">
        <f>36.44+36.56</f>
        <v>73</v>
      </c>
      <c r="D40" s="13"/>
      <c r="E40" s="3">
        <v>2</v>
      </c>
      <c r="F40" s="130" t="s">
        <v>154</v>
      </c>
      <c r="G40" s="32">
        <f>32.41+32.69</f>
        <v>65.099999999999994</v>
      </c>
    </row>
    <row r="41" spans="1:7" ht="18">
      <c r="A41" s="123">
        <v>3</v>
      </c>
      <c r="B41" s="109" t="s">
        <v>149</v>
      </c>
      <c r="C41" s="87">
        <f>48.13+48.62</f>
        <v>96.75</v>
      </c>
      <c r="D41" s="13"/>
      <c r="E41" s="3">
        <v>3</v>
      </c>
      <c r="F41" s="130" t="s">
        <v>156</v>
      </c>
      <c r="G41" s="32">
        <f>33.45+33.45</f>
        <v>66.900000000000006</v>
      </c>
    </row>
    <row r="42" spans="1:7" ht="18">
      <c r="A42" s="123">
        <v>4</v>
      </c>
      <c r="B42" s="104"/>
      <c r="C42" s="105"/>
      <c r="D42" s="13"/>
      <c r="E42" s="3">
        <v>4</v>
      </c>
      <c r="F42" s="130" t="s">
        <v>155</v>
      </c>
      <c r="G42" s="32">
        <f>37.78+38.52</f>
        <v>76.300000000000011</v>
      </c>
    </row>
    <row r="43" spans="1:7" ht="18">
      <c r="A43" s="123">
        <v>5</v>
      </c>
      <c r="B43" s="104"/>
      <c r="C43" s="105"/>
      <c r="D43" s="13"/>
      <c r="E43" s="3">
        <v>5</v>
      </c>
      <c r="F43" s="130" t="s">
        <v>150</v>
      </c>
      <c r="G43" s="32">
        <f>42.3+41.5</f>
        <v>83.8</v>
      </c>
    </row>
    <row r="44" spans="1:7" ht="18">
      <c r="A44" s="2"/>
      <c r="B44" s="2"/>
      <c r="C44" s="49"/>
      <c r="D44" s="2"/>
      <c r="E44" s="126"/>
      <c r="F44" s="12"/>
      <c r="G44" s="54"/>
    </row>
    <row r="45" spans="1:7" ht="18">
      <c r="A45" s="2"/>
      <c r="B45" s="2"/>
      <c r="C45" s="49"/>
      <c r="D45" s="2"/>
      <c r="E45" s="126"/>
      <c r="F45" s="12"/>
      <c r="G45" s="54"/>
    </row>
    <row r="46" spans="1:7" ht="18">
      <c r="A46" s="140" t="s">
        <v>41</v>
      </c>
      <c r="B46" s="141"/>
      <c r="C46" s="141"/>
      <c r="D46" s="141"/>
      <c r="E46" s="141"/>
      <c r="F46" s="141"/>
      <c r="G46" s="141"/>
    </row>
    <row r="47" spans="1:7" ht="18">
      <c r="A47" s="140" t="s">
        <v>3</v>
      </c>
      <c r="B47" s="141"/>
      <c r="C47" s="141"/>
      <c r="D47" s="12"/>
      <c r="E47" s="140" t="s">
        <v>4</v>
      </c>
      <c r="F47" s="141"/>
      <c r="G47" s="141"/>
    </row>
    <row r="48" spans="1:7" ht="18">
      <c r="A48" s="57">
        <v>1</v>
      </c>
      <c r="B48" s="130" t="s">
        <v>113</v>
      </c>
      <c r="C48" s="32">
        <f>32.5+31.73</f>
        <v>64.23</v>
      </c>
      <c r="D48" s="13"/>
      <c r="E48" s="57">
        <v>1</v>
      </c>
      <c r="F48" s="130" t="s">
        <v>152</v>
      </c>
      <c r="G48" s="32">
        <f>31.94+31.9</f>
        <v>63.84</v>
      </c>
    </row>
    <row r="49" spans="1:7" ht="18">
      <c r="A49" s="57">
        <v>2</v>
      </c>
      <c r="B49" s="106" t="s">
        <v>146</v>
      </c>
      <c r="C49" s="55">
        <f>35.81+36.64</f>
        <v>72.45</v>
      </c>
      <c r="D49" s="13"/>
      <c r="E49" s="57">
        <v>2</v>
      </c>
      <c r="F49" s="130" t="s">
        <v>124</v>
      </c>
      <c r="G49" s="32">
        <f>32.15+31.82</f>
        <v>63.97</v>
      </c>
    </row>
    <row r="50" spans="1:7" ht="18">
      <c r="A50" s="57">
        <v>3</v>
      </c>
      <c r="B50" s="106" t="s">
        <v>147</v>
      </c>
      <c r="C50" s="55">
        <f>36.44+36.56</f>
        <v>73</v>
      </c>
      <c r="D50" s="13"/>
      <c r="E50" s="57">
        <v>3</v>
      </c>
      <c r="F50" s="130" t="s">
        <v>154</v>
      </c>
      <c r="G50" s="32">
        <f>32.41+32.69</f>
        <v>65.099999999999994</v>
      </c>
    </row>
    <row r="51" spans="1:7" ht="18">
      <c r="A51" s="57">
        <v>4</v>
      </c>
      <c r="B51" s="130" t="s">
        <v>111</v>
      </c>
      <c r="C51" s="32">
        <f>38.43+37.32</f>
        <v>75.75</v>
      </c>
      <c r="D51" s="13"/>
      <c r="E51" s="57">
        <v>4</v>
      </c>
      <c r="F51" s="130" t="s">
        <v>156</v>
      </c>
      <c r="G51" s="32">
        <f>33.45+33.45</f>
        <v>66.900000000000006</v>
      </c>
    </row>
    <row r="52" spans="1:7" ht="18">
      <c r="A52" s="57">
        <v>5</v>
      </c>
      <c r="B52" s="130" t="s">
        <v>116</v>
      </c>
      <c r="C52" s="32">
        <f>41.22+40.3</f>
        <v>81.52</v>
      </c>
      <c r="D52" s="13"/>
      <c r="E52" s="57">
        <v>5</v>
      </c>
      <c r="F52" s="130" t="s">
        <v>121</v>
      </c>
      <c r="G52" s="32">
        <f>36.66+36.63</f>
        <v>73.289999999999992</v>
      </c>
    </row>
    <row r="53" spans="1:7" ht="18">
      <c r="A53" s="57">
        <v>6</v>
      </c>
      <c r="B53" s="130" t="s">
        <v>114</v>
      </c>
      <c r="C53" s="32">
        <f>38.92+44.53</f>
        <v>83.45</v>
      </c>
      <c r="D53" s="13"/>
      <c r="E53" s="57">
        <v>6</v>
      </c>
      <c r="F53" s="130" t="s">
        <v>122</v>
      </c>
      <c r="G53" s="32">
        <f>36.95+36.88</f>
        <v>73.830000000000013</v>
      </c>
    </row>
    <row r="54" spans="1:7" ht="18">
      <c r="A54" s="57">
        <v>7</v>
      </c>
      <c r="B54" s="130" t="s">
        <v>118</v>
      </c>
      <c r="C54" s="32">
        <f>41.78+41.71</f>
        <v>83.490000000000009</v>
      </c>
      <c r="D54" s="13"/>
      <c r="E54" s="57">
        <v>7</v>
      </c>
      <c r="F54" s="130" t="s">
        <v>126</v>
      </c>
      <c r="G54" s="55">
        <f>37.6+37.01</f>
        <v>74.61</v>
      </c>
    </row>
    <row r="55" spans="1:7" ht="18">
      <c r="A55" s="57">
        <v>8</v>
      </c>
      <c r="B55" s="130" t="s">
        <v>172</v>
      </c>
      <c r="C55" s="32">
        <f>42.5+41.13</f>
        <v>83.63</v>
      </c>
      <c r="D55" s="13"/>
      <c r="E55" s="57">
        <v>8</v>
      </c>
      <c r="F55" s="130" t="s">
        <v>125</v>
      </c>
      <c r="G55" s="32">
        <f>37.34+37.94</f>
        <v>75.28</v>
      </c>
    </row>
    <row r="56" spans="1:7" ht="18">
      <c r="A56" s="57">
        <v>9</v>
      </c>
      <c r="B56" s="130" t="s">
        <v>117</v>
      </c>
      <c r="C56" s="32">
        <f>42.01+42.92</f>
        <v>84.93</v>
      </c>
      <c r="D56" s="13"/>
      <c r="E56" s="57">
        <v>9</v>
      </c>
      <c r="F56" s="130" t="s">
        <v>177</v>
      </c>
      <c r="G56" s="55">
        <f>38.31+37.48</f>
        <v>75.789999999999992</v>
      </c>
    </row>
    <row r="57" spans="1:7" ht="18">
      <c r="A57" s="57">
        <v>10</v>
      </c>
      <c r="B57" s="130" t="s">
        <v>133</v>
      </c>
      <c r="C57" s="32">
        <f>42.89+43.12</f>
        <v>86.009999999999991</v>
      </c>
      <c r="D57" s="85"/>
      <c r="E57" s="57">
        <v>10</v>
      </c>
      <c r="F57" s="130" t="s">
        <v>155</v>
      </c>
      <c r="G57" s="32">
        <f>37.78+38.52</f>
        <v>76.300000000000011</v>
      </c>
    </row>
    <row r="58" spans="1:7" ht="18">
      <c r="A58" s="57">
        <v>11</v>
      </c>
      <c r="B58" s="130" t="s">
        <v>120</v>
      </c>
      <c r="C58" s="32">
        <f>43.86+42.76</f>
        <v>86.62</v>
      </c>
      <c r="D58" s="85"/>
      <c r="E58" s="57">
        <v>11</v>
      </c>
      <c r="F58" s="130" t="s">
        <v>123</v>
      </c>
      <c r="G58" s="55">
        <f>38.74+39.2</f>
        <v>77.94</v>
      </c>
    </row>
    <row r="59" spans="1:7" ht="18">
      <c r="A59" s="57">
        <v>12</v>
      </c>
      <c r="B59" s="130" t="s">
        <v>132</v>
      </c>
      <c r="C59" s="32">
        <f>44.12+43.14</f>
        <v>87.259999999999991</v>
      </c>
      <c r="D59" s="85"/>
      <c r="E59" s="57">
        <v>12</v>
      </c>
      <c r="F59" s="130" t="s">
        <v>128</v>
      </c>
      <c r="G59" s="32">
        <f>39.18+38.94</f>
        <v>78.12</v>
      </c>
    </row>
    <row r="60" spans="1:7" ht="18">
      <c r="A60" s="57">
        <v>13</v>
      </c>
      <c r="B60" s="130" t="s">
        <v>109</v>
      </c>
      <c r="C60" s="32">
        <f>44.43+42.97</f>
        <v>87.4</v>
      </c>
      <c r="D60" s="85"/>
      <c r="E60" s="57">
        <v>13</v>
      </c>
      <c r="F60" s="130" t="s">
        <v>178</v>
      </c>
      <c r="G60" s="55">
        <f>38.41+39.76</f>
        <v>78.169999999999987</v>
      </c>
    </row>
    <row r="61" spans="1:7" ht="18">
      <c r="A61" s="57">
        <v>14</v>
      </c>
      <c r="B61" s="106" t="s">
        <v>149</v>
      </c>
      <c r="C61" s="55">
        <f>48.13+48.62</f>
        <v>96.75</v>
      </c>
      <c r="D61" s="85"/>
      <c r="E61" s="57">
        <v>14</v>
      </c>
      <c r="F61" s="130" t="s">
        <v>150</v>
      </c>
      <c r="G61" s="32">
        <f>42.3+41.5</f>
        <v>83.8</v>
      </c>
    </row>
    <row r="62" spans="1:7" ht="18">
      <c r="A62" s="57">
        <v>15</v>
      </c>
      <c r="B62" s="119" t="s">
        <v>135</v>
      </c>
      <c r="C62" s="120">
        <f>51+48.85</f>
        <v>99.85</v>
      </c>
      <c r="D62" s="13"/>
      <c r="E62" s="57">
        <v>15</v>
      </c>
      <c r="F62" s="130" t="s">
        <v>131</v>
      </c>
      <c r="G62" s="55">
        <f>42.31+41.78</f>
        <v>84.09</v>
      </c>
    </row>
    <row r="63" spans="1:7" ht="18">
      <c r="A63" s="57">
        <v>16</v>
      </c>
      <c r="B63" s="133" t="s">
        <v>134</v>
      </c>
      <c r="C63" s="87">
        <f>54.86+49.34</f>
        <v>104.2</v>
      </c>
      <c r="D63" s="13"/>
      <c r="E63" s="57">
        <v>16</v>
      </c>
      <c r="F63" s="130" t="s">
        <v>127</v>
      </c>
      <c r="G63" s="32">
        <f>42.42+42.17</f>
        <v>84.59</v>
      </c>
    </row>
    <row r="64" spans="1:7" ht="18">
      <c r="A64" s="57">
        <v>17</v>
      </c>
      <c r="B64" s="133" t="s">
        <v>112</v>
      </c>
      <c r="C64" s="84">
        <f>40.93+86.69</f>
        <v>127.62</v>
      </c>
      <c r="D64" s="13"/>
      <c r="E64" s="57">
        <v>17</v>
      </c>
      <c r="F64" s="130" t="s">
        <v>136</v>
      </c>
      <c r="G64" s="32">
        <f>43.4+43.66</f>
        <v>87.06</v>
      </c>
    </row>
    <row r="65" spans="1:7" ht="18">
      <c r="A65" s="57">
        <v>18</v>
      </c>
      <c r="B65" s="133" t="s">
        <v>171</v>
      </c>
      <c r="C65" s="84">
        <f>69.53+69.5</f>
        <v>139.03</v>
      </c>
      <c r="D65" s="13"/>
      <c r="E65" s="57">
        <v>18</v>
      </c>
      <c r="F65" s="130" t="s">
        <v>144</v>
      </c>
      <c r="G65" s="55">
        <f>45.19+42.9</f>
        <v>88.09</v>
      </c>
    </row>
    <row r="66" spans="1:7" ht="18">
      <c r="A66" s="57">
        <v>19</v>
      </c>
      <c r="B66" s="128"/>
      <c r="C66" s="87"/>
      <c r="D66" s="13"/>
      <c r="E66" s="57">
        <v>19</v>
      </c>
      <c r="F66" s="130" t="s">
        <v>138</v>
      </c>
      <c r="G66" s="32">
        <f>46.05+46.11</f>
        <v>92.16</v>
      </c>
    </row>
    <row r="67" spans="1:7" ht="18">
      <c r="A67" s="57">
        <v>20</v>
      </c>
      <c r="B67" s="128"/>
      <c r="C67" s="84"/>
      <c r="D67" s="13"/>
      <c r="E67" s="57">
        <v>20</v>
      </c>
      <c r="F67" s="106" t="s">
        <v>137</v>
      </c>
      <c r="G67" s="32">
        <f>47.16+46.51</f>
        <v>93.669999999999987</v>
      </c>
    </row>
    <row r="68" spans="1:7" ht="18">
      <c r="A68" s="57">
        <v>21</v>
      </c>
      <c r="B68" s="128"/>
      <c r="C68" s="84"/>
      <c r="D68" s="13"/>
      <c r="E68" s="57">
        <v>21</v>
      </c>
      <c r="F68" s="130" t="s">
        <v>140</v>
      </c>
      <c r="G68" s="32">
        <f>49.52+49.54</f>
        <v>99.06</v>
      </c>
    </row>
    <row r="69" spans="1:7" ht="18">
      <c r="A69" s="80">
        <v>22</v>
      </c>
      <c r="B69" s="82"/>
      <c r="C69" s="81"/>
      <c r="D69" s="13"/>
      <c r="E69" s="57">
        <v>22</v>
      </c>
      <c r="F69" s="130" t="s">
        <v>141</v>
      </c>
      <c r="G69" s="55">
        <f>55.68+51.12</f>
        <v>106.8</v>
      </c>
    </row>
    <row r="70" spans="1:7" ht="18">
      <c r="A70" s="123">
        <v>23</v>
      </c>
      <c r="B70" s="8"/>
      <c r="C70" s="46"/>
      <c r="D70" s="35"/>
      <c r="E70" s="80">
        <v>23</v>
      </c>
      <c r="F70" s="130" t="s">
        <v>129</v>
      </c>
      <c r="G70" s="55">
        <f>97.5+124.86</f>
        <v>222.36</v>
      </c>
    </row>
    <row r="71" spans="1:7" ht="18">
      <c r="A71" s="126"/>
      <c r="B71" s="88"/>
      <c r="C71" s="54"/>
      <c r="D71" s="13"/>
      <c r="E71" s="126"/>
      <c r="F71" s="127"/>
      <c r="G71" s="118"/>
    </row>
    <row r="72" spans="1:7">
      <c r="A72" s="37"/>
      <c r="B72" s="37"/>
      <c r="C72" s="52"/>
      <c r="D72" s="37"/>
      <c r="E72" s="37"/>
      <c r="F72" s="37"/>
      <c r="G72" s="52"/>
    </row>
    <row r="73" spans="1:7" ht="18">
      <c r="A73" s="37"/>
      <c r="B73" s="23" t="s">
        <v>49</v>
      </c>
      <c r="C73" s="49"/>
      <c r="D73" s="2"/>
      <c r="E73" s="126" t="s">
        <v>47</v>
      </c>
      <c r="F73" s="2"/>
      <c r="G73" s="37"/>
    </row>
    <row r="74" spans="1:7" ht="18">
      <c r="A74" s="37"/>
      <c r="B74" s="23" t="s">
        <v>50</v>
      </c>
      <c r="C74" s="49"/>
      <c r="D74" s="2"/>
      <c r="E74" s="126" t="s">
        <v>48</v>
      </c>
      <c r="F74" s="2"/>
      <c r="G74" s="37"/>
    </row>
    <row r="75" spans="1:7">
      <c r="A75" s="37"/>
      <c r="B75" s="37"/>
      <c r="C75" s="52"/>
      <c r="D75" s="37"/>
      <c r="E75" s="37"/>
      <c r="F75" s="37"/>
      <c r="G75" s="52"/>
    </row>
    <row r="76" spans="1:7">
      <c r="A76" s="37"/>
      <c r="B76" s="37"/>
      <c r="C76" s="52"/>
      <c r="D76" s="37"/>
      <c r="E76" s="37"/>
      <c r="F76" s="37"/>
      <c r="G76" s="52"/>
    </row>
  </sheetData>
  <sortState ref="F97:G119">
    <sortCondition ref="G97:G119"/>
  </sortState>
  <mergeCells count="18">
    <mergeCell ref="A37:G37"/>
    <mergeCell ref="A38:C38"/>
    <mergeCell ref="E38:G38"/>
    <mergeCell ref="A46:G46"/>
    <mergeCell ref="A47:C47"/>
    <mergeCell ref="E47:G47"/>
    <mergeCell ref="A13:G13"/>
    <mergeCell ref="A14:C14"/>
    <mergeCell ref="E14:G14"/>
    <mergeCell ref="A22:G22"/>
    <mergeCell ref="A23:C23"/>
    <mergeCell ref="E23:G23"/>
    <mergeCell ref="A1:G1"/>
    <mergeCell ref="A2:G2"/>
    <mergeCell ref="A3:G3"/>
    <mergeCell ref="A5:G5"/>
    <mergeCell ref="A6:C6"/>
    <mergeCell ref="E6:G6"/>
  </mergeCells>
  <pageMargins left="0.25" right="0.25" top="0.75" bottom="0.75" header="0.3" footer="0.3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4"/>
  <sheetViews>
    <sheetView workbookViewId="0">
      <selection activeCell="H132" sqref="H132"/>
    </sheetView>
  </sheetViews>
  <sheetFormatPr defaultColWidth="17.28515625" defaultRowHeight="15" customHeight="1"/>
  <cols>
    <col min="1" max="1" width="5.5703125" style="1" customWidth="1"/>
    <col min="2" max="2" width="29.42578125" style="1" bestFit="1" customWidth="1"/>
    <col min="3" max="3" width="10" style="1" customWidth="1"/>
    <col min="4" max="4" width="10.42578125" style="1" customWidth="1"/>
    <col min="5" max="5" width="10.28515625" style="1" customWidth="1"/>
    <col min="6" max="6" width="11.140625" style="1" customWidth="1"/>
    <col min="7" max="7" width="10.28515625" style="1" customWidth="1"/>
    <col min="8" max="8" width="7.140625" style="1" customWidth="1"/>
    <col min="9" max="16384" width="17.28515625" style="1"/>
  </cols>
  <sheetData>
    <row r="1" spans="1:8" ht="18" customHeight="1">
      <c r="A1" s="140" t="s">
        <v>0</v>
      </c>
      <c r="B1" s="141"/>
      <c r="C1" s="141"/>
      <c r="D1" s="141"/>
      <c r="E1" s="141"/>
      <c r="F1" s="141"/>
      <c r="G1" s="141"/>
      <c r="H1" s="141"/>
    </row>
    <row r="2" spans="1:8" ht="18" customHeight="1">
      <c r="A2" s="140" t="s">
        <v>55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42" t="s">
        <v>2</v>
      </c>
      <c r="B4" s="143"/>
      <c r="C4" s="143"/>
      <c r="D4" s="143"/>
      <c r="E4" s="143"/>
      <c r="F4" s="143"/>
      <c r="G4" s="143"/>
      <c r="H4" s="143"/>
    </row>
    <row r="5" spans="1:8" ht="18" customHeight="1">
      <c r="A5" s="3" t="s">
        <v>16</v>
      </c>
      <c r="B5" s="3" t="s">
        <v>17</v>
      </c>
      <c r="C5" s="3" t="s">
        <v>18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</row>
    <row r="6" spans="1:8" ht="18" customHeight="1">
      <c r="A6" s="19">
        <v>1</v>
      </c>
      <c r="B6" s="20" t="s">
        <v>57</v>
      </c>
      <c r="C6" s="19">
        <v>8</v>
      </c>
      <c r="D6" s="19">
        <v>8</v>
      </c>
      <c r="E6" s="19">
        <v>10</v>
      </c>
      <c r="F6" s="19">
        <v>10</v>
      </c>
      <c r="G6" s="19">
        <v>10</v>
      </c>
      <c r="H6" s="19">
        <f>SUM(C6:G6)</f>
        <v>46</v>
      </c>
    </row>
    <row r="7" spans="1:8" ht="18" customHeight="1">
      <c r="A7" s="19">
        <v>2</v>
      </c>
      <c r="B7" s="20" t="s">
        <v>56</v>
      </c>
      <c r="C7" s="19">
        <v>10</v>
      </c>
      <c r="D7" s="19">
        <v>10</v>
      </c>
      <c r="E7" s="19">
        <v>8</v>
      </c>
      <c r="F7" s="19">
        <v>8</v>
      </c>
      <c r="G7" s="19">
        <v>0</v>
      </c>
      <c r="H7" s="19">
        <f>SUM(C7:G7)</f>
        <v>36</v>
      </c>
    </row>
    <row r="8" spans="1:8" ht="18" customHeight="1">
      <c r="A8" s="19">
        <v>3</v>
      </c>
      <c r="B8" s="20" t="s">
        <v>58</v>
      </c>
      <c r="C8" s="19">
        <v>6</v>
      </c>
      <c r="D8" s="19">
        <v>6</v>
      </c>
      <c r="E8" s="19">
        <v>1</v>
      </c>
      <c r="F8" s="19">
        <v>6</v>
      </c>
      <c r="G8" s="19">
        <v>6</v>
      </c>
      <c r="H8" s="19">
        <f>SUM(C8:G8)</f>
        <v>25</v>
      </c>
    </row>
    <row r="9" spans="1:8" s="37" customFormat="1" ht="18" customHeight="1">
      <c r="A9" s="3">
        <v>4</v>
      </c>
      <c r="B9" s="43" t="s">
        <v>159</v>
      </c>
      <c r="C9" s="3">
        <v>0</v>
      </c>
      <c r="D9" s="3">
        <v>0</v>
      </c>
      <c r="E9" s="3">
        <v>6</v>
      </c>
      <c r="F9" s="3">
        <v>0</v>
      </c>
      <c r="G9" s="3">
        <v>8</v>
      </c>
      <c r="H9" s="3">
        <f>SUM(C9:G9)</f>
        <v>14</v>
      </c>
    </row>
    <row r="10" spans="1:8" ht="18" customHeight="1">
      <c r="A10" s="6"/>
      <c r="B10" s="7"/>
      <c r="C10" s="6"/>
      <c r="D10" s="6"/>
      <c r="E10" s="6"/>
      <c r="F10" s="6"/>
      <c r="G10" s="7"/>
      <c r="H10" s="6"/>
    </row>
    <row r="11" spans="1:8" ht="18" customHeight="1">
      <c r="A11" s="142" t="s">
        <v>25</v>
      </c>
      <c r="B11" s="142"/>
      <c r="C11" s="142"/>
      <c r="D11" s="142"/>
      <c r="E11" s="142"/>
      <c r="F11" s="142"/>
      <c r="G11" s="142"/>
      <c r="H11" s="142"/>
    </row>
    <row r="12" spans="1:8" ht="18" customHeight="1">
      <c r="A12" s="3" t="s">
        <v>16</v>
      </c>
      <c r="B12" s="3" t="s">
        <v>17</v>
      </c>
      <c r="C12" s="3" t="s">
        <v>18</v>
      </c>
      <c r="D12" s="3" t="s">
        <v>20</v>
      </c>
      <c r="E12" s="3" t="s">
        <v>21</v>
      </c>
      <c r="F12" s="3" t="s">
        <v>22</v>
      </c>
      <c r="G12" s="3" t="s">
        <v>23</v>
      </c>
      <c r="H12" s="3" t="s">
        <v>24</v>
      </c>
    </row>
    <row r="13" spans="1:8" ht="18" customHeight="1">
      <c r="A13" s="19">
        <v>1</v>
      </c>
      <c r="B13" s="20" t="s">
        <v>59</v>
      </c>
      <c r="C13" s="19">
        <v>10</v>
      </c>
      <c r="D13" s="19">
        <v>10</v>
      </c>
      <c r="E13" s="19">
        <v>10</v>
      </c>
      <c r="F13" s="19">
        <v>10</v>
      </c>
      <c r="G13" s="19">
        <v>10</v>
      </c>
      <c r="H13" s="19">
        <f t="shared" ref="H13:H19" si="0">SUM(C13:G13)</f>
        <v>50</v>
      </c>
    </row>
    <row r="14" spans="1:8" ht="18" customHeight="1">
      <c r="A14" s="19">
        <v>2</v>
      </c>
      <c r="B14" s="56" t="s">
        <v>63</v>
      </c>
      <c r="C14" s="19">
        <v>1</v>
      </c>
      <c r="D14" s="19">
        <v>6</v>
      </c>
      <c r="E14" s="19">
        <v>8</v>
      </c>
      <c r="F14" s="19">
        <v>8</v>
      </c>
      <c r="G14" s="19">
        <v>6</v>
      </c>
      <c r="H14" s="19">
        <f t="shared" si="0"/>
        <v>29</v>
      </c>
    </row>
    <row r="15" spans="1:8" s="37" customFormat="1" ht="18" customHeight="1">
      <c r="A15" s="19">
        <v>3</v>
      </c>
      <c r="B15" s="56" t="s">
        <v>64</v>
      </c>
      <c r="C15" s="19">
        <v>1</v>
      </c>
      <c r="D15" s="19">
        <v>5</v>
      </c>
      <c r="E15" s="19">
        <v>6</v>
      </c>
      <c r="F15" s="19">
        <v>6</v>
      </c>
      <c r="G15" s="19">
        <v>8</v>
      </c>
      <c r="H15" s="19">
        <f t="shared" si="0"/>
        <v>26</v>
      </c>
    </row>
    <row r="16" spans="1:8" ht="18" customHeight="1">
      <c r="A16" s="3">
        <v>4</v>
      </c>
      <c r="B16" s="114" t="s">
        <v>60</v>
      </c>
      <c r="C16" s="3">
        <v>8</v>
      </c>
      <c r="D16" s="3">
        <v>8</v>
      </c>
      <c r="E16" s="3">
        <v>0</v>
      </c>
      <c r="F16" s="3">
        <v>0</v>
      </c>
      <c r="G16" s="3">
        <v>0</v>
      </c>
      <c r="H16" s="3">
        <f t="shared" si="0"/>
        <v>16</v>
      </c>
    </row>
    <row r="17" spans="1:8" ht="18" customHeight="1">
      <c r="A17" s="3">
        <v>5</v>
      </c>
      <c r="B17" s="43" t="s">
        <v>94</v>
      </c>
      <c r="C17" s="3">
        <v>0</v>
      </c>
      <c r="D17" s="3">
        <v>4</v>
      </c>
      <c r="E17" s="3">
        <v>0</v>
      </c>
      <c r="F17" s="3">
        <v>0</v>
      </c>
      <c r="G17" s="3">
        <v>5</v>
      </c>
      <c r="H17" s="3">
        <f t="shared" si="0"/>
        <v>9</v>
      </c>
    </row>
    <row r="18" spans="1:8" ht="18" customHeight="1">
      <c r="A18" s="3">
        <v>6</v>
      </c>
      <c r="B18" s="131" t="s">
        <v>61</v>
      </c>
      <c r="C18" s="3">
        <v>6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6</v>
      </c>
    </row>
    <row r="19" spans="1:8" ht="18" customHeight="1">
      <c r="A19" s="3">
        <v>7</v>
      </c>
      <c r="B19" s="43" t="s">
        <v>62</v>
      </c>
      <c r="C19" s="3">
        <v>5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5</v>
      </c>
    </row>
    <row r="20" spans="1:8" ht="18" customHeight="1">
      <c r="A20" s="10"/>
      <c r="B20" s="12"/>
      <c r="C20" s="10"/>
      <c r="D20" s="10"/>
      <c r="E20" s="10"/>
      <c r="F20" s="10"/>
      <c r="G20" s="12"/>
      <c r="H20" s="10"/>
    </row>
    <row r="21" spans="1:8" ht="18" customHeight="1">
      <c r="A21" s="142" t="s">
        <v>36</v>
      </c>
      <c r="B21" s="142"/>
      <c r="C21" s="142"/>
      <c r="D21" s="142"/>
      <c r="E21" s="142"/>
      <c r="F21" s="142"/>
      <c r="G21" s="142"/>
      <c r="H21" s="142"/>
    </row>
    <row r="22" spans="1:8" ht="18" customHeight="1">
      <c r="A22" s="3" t="s">
        <v>16</v>
      </c>
      <c r="B22" s="3" t="s">
        <v>17</v>
      </c>
      <c r="C22" s="3" t="s">
        <v>18</v>
      </c>
      <c r="D22" s="3" t="s">
        <v>20</v>
      </c>
      <c r="E22" s="3" t="s">
        <v>21</v>
      </c>
      <c r="F22" s="3" t="s">
        <v>22</v>
      </c>
      <c r="G22" s="3" t="s">
        <v>23</v>
      </c>
      <c r="H22" s="3" t="s">
        <v>24</v>
      </c>
    </row>
    <row r="23" spans="1:8" ht="18" customHeight="1">
      <c r="A23" s="19">
        <v>1</v>
      </c>
      <c r="B23" s="20" t="s">
        <v>9</v>
      </c>
      <c r="C23" s="19">
        <v>10</v>
      </c>
      <c r="D23" s="19">
        <v>10</v>
      </c>
      <c r="E23" s="19">
        <v>10</v>
      </c>
      <c r="F23" s="19">
        <v>10</v>
      </c>
      <c r="G23" s="19">
        <v>10</v>
      </c>
      <c r="H23" s="19">
        <f t="shared" ref="H23:H26" si="1">SUM(C23:G23)</f>
        <v>50</v>
      </c>
    </row>
    <row r="24" spans="1:8" ht="18" customHeight="1">
      <c r="A24" s="19">
        <v>2</v>
      </c>
      <c r="B24" s="20" t="s">
        <v>11</v>
      </c>
      <c r="C24" s="19">
        <v>8</v>
      </c>
      <c r="D24" s="19">
        <v>8</v>
      </c>
      <c r="E24" s="19">
        <v>1</v>
      </c>
      <c r="F24" s="19">
        <v>8</v>
      </c>
      <c r="G24" s="19">
        <v>8</v>
      </c>
      <c r="H24" s="19">
        <f t="shared" si="1"/>
        <v>33</v>
      </c>
    </row>
    <row r="25" spans="1:8" ht="18" customHeight="1">
      <c r="A25" s="121">
        <v>3</v>
      </c>
      <c r="B25" s="122" t="s">
        <v>65</v>
      </c>
      <c r="C25" s="121">
        <v>6</v>
      </c>
      <c r="D25" s="121">
        <v>1</v>
      </c>
      <c r="E25" s="121">
        <v>1</v>
      </c>
      <c r="F25" s="121">
        <v>6</v>
      </c>
      <c r="G25" s="121">
        <v>6</v>
      </c>
      <c r="H25" s="121">
        <f t="shared" si="1"/>
        <v>20</v>
      </c>
    </row>
    <row r="26" spans="1:8" s="37" customFormat="1" ht="18" customHeight="1">
      <c r="A26" s="135">
        <v>4</v>
      </c>
      <c r="B26" s="136" t="s">
        <v>174</v>
      </c>
      <c r="C26" s="135">
        <v>0</v>
      </c>
      <c r="D26" s="135">
        <v>0</v>
      </c>
      <c r="E26" s="135">
        <v>0</v>
      </c>
      <c r="F26" s="135">
        <v>5</v>
      </c>
      <c r="G26" s="135">
        <v>5</v>
      </c>
      <c r="H26" s="135">
        <f t="shared" si="1"/>
        <v>10</v>
      </c>
    </row>
    <row r="27" spans="1:8" s="37" customFormat="1" ht="18" customHeight="1">
      <c r="A27" s="89"/>
      <c r="B27" s="137"/>
      <c r="C27" s="89"/>
      <c r="D27" s="89"/>
      <c r="E27" s="89"/>
      <c r="F27" s="89"/>
      <c r="G27" s="89"/>
      <c r="H27" s="89"/>
    </row>
    <row r="28" spans="1:8" ht="18" customHeight="1">
      <c r="A28" s="142" t="s">
        <v>43</v>
      </c>
      <c r="B28" s="142"/>
      <c r="C28" s="142"/>
      <c r="D28" s="142"/>
      <c r="E28" s="142"/>
      <c r="F28" s="142"/>
      <c r="G28" s="142"/>
      <c r="H28" s="142"/>
    </row>
    <row r="29" spans="1:8" ht="18" customHeight="1">
      <c r="A29" s="3" t="s">
        <v>16</v>
      </c>
      <c r="B29" s="3" t="s">
        <v>17</v>
      </c>
      <c r="C29" s="3" t="s">
        <v>18</v>
      </c>
      <c r="D29" s="3" t="s">
        <v>20</v>
      </c>
      <c r="E29" s="3" t="s">
        <v>21</v>
      </c>
      <c r="F29" s="3" t="s">
        <v>22</v>
      </c>
      <c r="G29" s="3" t="s">
        <v>23</v>
      </c>
      <c r="H29" s="3" t="s">
        <v>24</v>
      </c>
    </row>
    <row r="30" spans="1:8" ht="18" customHeight="1">
      <c r="A30" s="19">
        <v>1</v>
      </c>
      <c r="B30" s="20" t="s">
        <v>7</v>
      </c>
      <c r="C30" s="19">
        <v>8</v>
      </c>
      <c r="D30" s="19">
        <v>6</v>
      </c>
      <c r="E30" s="19">
        <v>6</v>
      </c>
      <c r="F30" s="19">
        <v>4</v>
      </c>
      <c r="G30" s="19">
        <v>10</v>
      </c>
      <c r="H30" s="19">
        <f t="shared" ref="H30:H43" si="2">SUM(C30:G30)</f>
        <v>34</v>
      </c>
    </row>
    <row r="31" spans="1:8" ht="18" customHeight="1">
      <c r="A31" s="19">
        <v>2</v>
      </c>
      <c r="B31" s="56" t="s">
        <v>97</v>
      </c>
      <c r="C31" s="19">
        <v>0</v>
      </c>
      <c r="D31" s="19">
        <v>3</v>
      </c>
      <c r="E31" s="19">
        <v>8</v>
      </c>
      <c r="F31" s="19">
        <v>10</v>
      </c>
      <c r="G31" s="19">
        <v>0</v>
      </c>
      <c r="H31" s="19">
        <f t="shared" si="2"/>
        <v>21</v>
      </c>
    </row>
    <row r="32" spans="1:8" ht="18" customHeight="1">
      <c r="A32" s="19">
        <v>3</v>
      </c>
      <c r="B32" s="56" t="s">
        <v>161</v>
      </c>
      <c r="C32" s="19">
        <v>0</v>
      </c>
      <c r="D32" s="19">
        <v>0</v>
      </c>
      <c r="E32" s="19">
        <v>4</v>
      </c>
      <c r="F32" s="19">
        <v>6</v>
      </c>
      <c r="G32" s="19">
        <v>8</v>
      </c>
      <c r="H32" s="19">
        <f t="shared" si="2"/>
        <v>18</v>
      </c>
    </row>
    <row r="33" spans="1:8" ht="18" customHeight="1">
      <c r="A33" s="3">
        <v>4</v>
      </c>
      <c r="B33" s="131" t="s">
        <v>8</v>
      </c>
      <c r="C33" s="3">
        <v>1</v>
      </c>
      <c r="D33" s="3">
        <v>5</v>
      </c>
      <c r="E33" s="3">
        <v>2</v>
      </c>
      <c r="F33" s="3">
        <v>3</v>
      </c>
      <c r="G33" s="3">
        <v>6</v>
      </c>
      <c r="H33" s="3">
        <f t="shared" si="2"/>
        <v>17</v>
      </c>
    </row>
    <row r="34" spans="1:8" ht="18" customHeight="1">
      <c r="A34" s="3">
        <v>5</v>
      </c>
      <c r="B34" s="131" t="s">
        <v>68</v>
      </c>
      <c r="C34" s="3">
        <v>1</v>
      </c>
      <c r="D34" s="3">
        <v>1</v>
      </c>
      <c r="E34" s="3">
        <v>5</v>
      </c>
      <c r="F34" s="3">
        <v>5</v>
      </c>
      <c r="G34" s="3">
        <v>4</v>
      </c>
      <c r="H34" s="3">
        <f t="shared" si="2"/>
        <v>16</v>
      </c>
    </row>
    <row r="35" spans="1:8" ht="18" customHeight="1">
      <c r="A35" s="3">
        <v>6</v>
      </c>
      <c r="B35" s="131" t="s">
        <v>66</v>
      </c>
      <c r="C35" s="3">
        <v>6</v>
      </c>
      <c r="D35" s="3">
        <v>0</v>
      </c>
      <c r="E35" s="3">
        <v>0</v>
      </c>
      <c r="F35" s="3">
        <v>2</v>
      </c>
      <c r="G35" s="3">
        <v>5</v>
      </c>
      <c r="H35" s="3">
        <f t="shared" si="2"/>
        <v>13</v>
      </c>
    </row>
    <row r="36" spans="1:8" ht="18" customHeight="1">
      <c r="A36" s="3">
        <v>7</v>
      </c>
      <c r="B36" s="43" t="s">
        <v>160</v>
      </c>
      <c r="C36" s="3">
        <v>0</v>
      </c>
      <c r="D36" s="3">
        <v>0</v>
      </c>
      <c r="E36" s="3">
        <v>10</v>
      </c>
      <c r="F36" s="3">
        <v>1</v>
      </c>
      <c r="G36" s="3">
        <v>0</v>
      </c>
      <c r="H36" s="3">
        <f t="shared" si="2"/>
        <v>11</v>
      </c>
    </row>
    <row r="37" spans="1:8" ht="18" customHeight="1">
      <c r="A37" s="3">
        <v>7</v>
      </c>
      <c r="B37" s="43" t="s">
        <v>162</v>
      </c>
      <c r="C37" s="3">
        <v>0</v>
      </c>
      <c r="D37" s="3">
        <v>0</v>
      </c>
      <c r="E37" s="3">
        <v>3</v>
      </c>
      <c r="F37" s="3">
        <v>8</v>
      </c>
      <c r="G37" s="3">
        <v>0</v>
      </c>
      <c r="H37" s="3">
        <f t="shared" si="2"/>
        <v>11</v>
      </c>
    </row>
    <row r="38" spans="1:8" ht="18" customHeight="1">
      <c r="A38" s="3">
        <v>8</v>
      </c>
      <c r="B38" s="131" t="s">
        <v>67</v>
      </c>
      <c r="C38" s="3">
        <v>10</v>
      </c>
      <c r="D38" s="3">
        <v>0</v>
      </c>
      <c r="E38" s="3">
        <v>0</v>
      </c>
      <c r="F38" s="3">
        <v>0</v>
      </c>
      <c r="G38" s="3">
        <v>0</v>
      </c>
      <c r="H38" s="3">
        <f t="shared" si="2"/>
        <v>10</v>
      </c>
    </row>
    <row r="39" spans="1:8" ht="18" customHeight="1">
      <c r="A39" s="3">
        <v>8</v>
      </c>
      <c r="B39" s="43" t="s">
        <v>95</v>
      </c>
      <c r="C39" s="3">
        <v>0</v>
      </c>
      <c r="D39" s="3">
        <v>10</v>
      </c>
      <c r="E39" s="3">
        <v>0</v>
      </c>
      <c r="F39" s="3">
        <v>0</v>
      </c>
      <c r="G39" s="3">
        <v>0</v>
      </c>
      <c r="H39" s="3">
        <f t="shared" si="2"/>
        <v>10</v>
      </c>
    </row>
    <row r="40" spans="1:8" s="37" customFormat="1" ht="18" customHeight="1">
      <c r="A40" s="3">
        <v>9</v>
      </c>
      <c r="B40" s="131" t="s">
        <v>19</v>
      </c>
      <c r="C40" s="3">
        <v>5</v>
      </c>
      <c r="D40" s="3">
        <v>4</v>
      </c>
      <c r="E40" s="3">
        <v>0</v>
      </c>
      <c r="F40" s="3">
        <v>0</v>
      </c>
      <c r="G40" s="3">
        <v>0</v>
      </c>
      <c r="H40" s="3">
        <f t="shared" si="2"/>
        <v>9</v>
      </c>
    </row>
    <row r="41" spans="1:8" s="37" customFormat="1" ht="18" customHeight="1">
      <c r="A41" s="73">
        <v>10</v>
      </c>
      <c r="B41" s="43" t="s">
        <v>96</v>
      </c>
      <c r="C41" s="3">
        <v>0</v>
      </c>
      <c r="D41" s="3">
        <v>8</v>
      </c>
      <c r="E41" s="3">
        <v>0</v>
      </c>
      <c r="F41" s="3">
        <v>0</v>
      </c>
      <c r="G41" s="3">
        <v>0</v>
      </c>
      <c r="H41" s="3">
        <f t="shared" si="2"/>
        <v>8</v>
      </c>
    </row>
    <row r="42" spans="1:8" s="37" customFormat="1" ht="18" customHeight="1">
      <c r="A42" s="73">
        <v>11</v>
      </c>
      <c r="B42" s="75" t="s">
        <v>164</v>
      </c>
      <c r="C42" s="73">
        <v>0</v>
      </c>
      <c r="D42" s="73">
        <v>0</v>
      </c>
      <c r="E42" s="73">
        <v>0</v>
      </c>
      <c r="F42" s="73">
        <v>0</v>
      </c>
      <c r="G42" s="73">
        <v>3</v>
      </c>
      <c r="H42" s="73">
        <f t="shared" si="2"/>
        <v>3</v>
      </c>
    </row>
    <row r="43" spans="1:8" s="37" customFormat="1" ht="18" customHeight="1">
      <c r="A43" s="73">
        <v>12</v>
      </c>
      <c r="B43" s="75" t="s">
        <v>163</v>
      </c>
      <c r="C43" s="73">
        <v>0</v>
      </c>
      <c r="D43" s="73">
        <v>0</v>
      </c>
      <c r="E43" s="73">
        <v>1</v>
      </c>
      <c r="F43" s="73">
        <v>0</v>
      </c>
      <c r="G43" s="73">
        <v>0</v>
      </c>
      <c r="H43" s="73">
        <f t="shared" si="2"/>
        <v>1</v>
      </c>
    </row>
    <row r="44" spans="1:8" ht="18" customHeight="1">
      <c r="A44" s="142" t="s">
        <v>78</v>
      </c>
      <c r="B44" s="142"/>
      <c r="C44" s="142"/>
      <c r="D44" s="142"/>
      <c r="E44" s="142"/>
      <c r="F44" s="142"/>
      <c r="G44" s="142"/>
      <c r="H44" s="142"/>
    </row>
    <row r="45" spans="1:8" ht="18" customHeight="1">
      <c r="A45" s="3" t="s">
        <v>16</v>
      </c>
      <c r="B45" s="3" t="s">
        <v>17</v>
      </c>
      <c r="C45" s="3" t="s">
        <v>18</v>
      </c>
      <c r="D45" s="3" t="s">
        <v>20</v>
      </c>
      <c r="E45" s="3" t="s">
        <v>21</v>
      </c>
      <c r="F45" s="3" t="s">
        <v>22</v>
      </c>
      <c r="G45" s="3" t="s">
        <v>23</v>
      </c>
      <c r="H45" s="3" t="s">
        <v>24</v>
      </c>
    </row>
    <row r="46" spans="1:8" ht="18" customHeight="1">
      <c r="A46" s="19">
        <v>1</v>
      </c>
      <c r="B46" s="20" t="s">
        <v>26</v>
      </c>
      <c r="C46" s="19">
        <v>6</v>
      </c>
      <c r="D46" s="19">
        <v>10</v>
      </c>
      <c r="E46" s="19">
        <v>10</v>
      </c>
      <c r="F46" s="19">
        <v>10</v>
      </c>
      <c r="G46" s="19">
        <v>10</v>
      </c>
      <c r="H46" s="19">
        <f t="shared" ref="H46:H62" si="3">SUM(C46:G46)</f>
        <v>46</v>
      </c>
    </row>
    <row r="47" spans="1:8" ht="18" customHeight="1">
      <c r="A47" s="19">
        <v>2</v>
      </c>
      <c r="B47" s="20" t="s">
        <v>35</v>
      </c>
      <c r="C47" s="19">
        <v>4</v>
      </c>
      <c r="D47" s="19">
        <v>8</v>
      </c>
      <c r="E47" s="19">
        <v>8</v>
      </c>
      <c r="F47" s="19">
        <v>6</v>
      </c>
      <c r="G47" s="19">
        <v>8</v>
      </c>
      <c r="H47" s="19">
        <f t="shared" si="3"/>
        <v>34</v>
      </c>
    </row>
    <row r="48" spans="1:8" ht="18" customHeight="1">
      <c r="A48" s="19">
        <v>3</v>
      </c>
      <c r="B48" s="20" t="s">
        <v>38</v>
      </c>
      <c r="C48" s="19">
        <v>0</v>
      </c>
      <c r="D48" s="19">
        <v>6</v>
      </c>
      <c r="E48" s="19">
        <v>6</v>
      </c>
      <c r="F48" s="19">
        <v>8</v>
      </c>
      <c r="G48" s="19">
        <v>5</v>
      </c>
      <c r="H48" s="19">
        <f t="shared" si="3"/>
        <v>25</v>
      </c>
    </row>
    <row r="49" spans="1:8" ht="18" customHeight="1">
      <c r="A49" s="3">
        <v>4</v>
      </c>
      <c r="B49" s="131" t="s">
        <v>13</v>
      </c>
      <c r="C49" s="3">
        <v>10</v>
      </c>
      <c r="D49" s="3">
        <v>5</v>
      </c>
      <c r="E49" s="3">
        <v>5</v>
      </c>
      <c r="F49" s="3">
        <v>4</v>
      </c>
      <c r="G49" s="3">
        <v>0</v>
      </c>
      <c r="H49" s="3">
        <f t="shared" si="3"/>
        <v>24</v>
      </c>
    </row>
    <row r="50" spans="1:8" ht="18" customHeight="1">
      <c r="A50" s="3">
        <v>5</v>
      </c>
      <c r="B50" s="131" t="s">
        <v>73</v>
      </c>
      <c r="C50" s="11">
        <v>0</v>
      </c>
      <c r="D50" s="3">
        <v>3</v>
      </c>
      <c r="E50" s="3">
        <v>4</v>
      </c>
      <c r="F50" s="3">
        <v>5</v>
      </c>
      <c r="G50" s="3">
        <v>6</v>
      </c>
      <c r="H50" s="11">
        <f t="shared" si="3"/>
        <v>18</v>
      </c>
    </row>
    <row r="51" spans="1:8" ht="18" customHeight="1">
      <c r="A51" s="3">
        <v>6</v>
      </c>
      <c r="B51" s="74" t="s">
        <v>69</v>
      </c>
      <c r="C51" s="73">
        <v>8</v>
      </c>
      <c r="D51" s="73">
        <v>1</v>
      </c>
      <c r="E51" s="73">
        <v>3</v>
      </c>
      <c r="F51" s="73">
        <v>2</v>
      </c>
      <c r="G51" s="73">
        <v>0</v>
      </c>
      <c r="H51" s="73">
        <f t="shared" si="3"/>
        <v>14</v>
      </c>
    </row>
    <row r="52" spans="1:8" ht="18" customHeight="1">
      <c r="A52" s="3">
        <v>7</v>
      </c>
      <c r="B52" s="4" t="s">
        <v>12</v>
      </c>
      <c r="C52" s="3">
        <v>5</v>
      </c>
      <c r="D52" s="3">
        <v>4</v>
      </c>
      <c r="E52" s="3">
        <v>0</v>
      </c>
      <c r="F52" s="3">
        <v>0</v>
      </c>
      <c r="G52" s="3">
        <v>0</v>
      </c>
      <c r="H52" s="3">
        <f t="shared" si="3"/>
        <v>9</v>
      </c>
    </row>
    <row r="53" spans="1:8" ht="18" customHeight="1">
      <c r="A53" s="3">
        <v>7</v>
      </c>
      <c r="B53" s="131" t="s">
        <v>70</v>
      </c>
      <c r="C53" s="3">
        <v>2</v>
      </c>
      <c r="D53" s="3">
        <v>0</v>
      </c>
      <c r="E53" s="3">
        <v>2</v>
      </c>
      <c r="F53" s="3">
        <v>3</v>
      </c>
      <c r="G53" s="3">
        <v>2</v>
      </c>
      <c r="H53" s="3">
        <f t="shared" si="3"/>
        <v>9</v>
      </c>
    </row>
    <row r="54" spans="1:8" ht="18" customHeight="1">
      <c r="A54" s="3">
        <v>8</v>
      </c>
      <c r="B54" s="4" t="s">
        <v>6</v>
      </c>
      <c r="C54" s="3">
        <v>0</v>
      </c>
      <c r="D54" s="9">
        <v>2</v>
      </c>
      <c r="E54" s="9">
        <v>0</v>
      </c>
      <c r="F54" s="9">
        <v>0</v>
      </c>
      <c r="G54" s="9">
        <v>4</v>
      </c>
      <c r="H54" s="3">
        <f t="shared" si="3"/>
        <v>6</v>
      </c>
    </row>
    <row r="55" spans="1:8" ht="18" customHeight="1">
      <c r="A55" s="3">
        <v>9</v>
      </c>
      <c r="B55" s="4" t="s">
        <v>5</v>
      </c>
      <c r="C55" s="3">
        <v>3</v>
      </c>
      <c r="D55" s="3">
        <v>0</v>
      </c>
      <c r="E55" s="3">
        <v>0</v>
      </c>
      <c r="F55" s="3">
        <v>0</v>
      </c>
      <c r="G55" s="3">
        <v>0</v>
      </c>
      <c r="H55" s="3">
        <f t="shared" si="3"/>
        <v>3</v>
      </c>
    </row>
    <row r="56" spans="1:8" ht="18" customHeight="1">
      <c r="A56" s="9">
        <v>9</v>
      </c>
      <c r="B56" s="4" t="s">
        <v>75</v>
      </c>
      <c r="C56" s="11">
        <v>0</v>
      </c>
      <c r="D56" s="3">
        <v>0</v>
      </c>
      <c r="E56" s="3">
        <v>0</v>
      </c>
      <c r="F56" s="3">
        <v>0</v>
      </c>
      <c r="G56" s="3">
        <v>3</v>
      </c>
      <c r="H56" s="11">
        <f t="shared" si="3"/>
        <v>3</v>
      </c>
    </row>
    <row r="57" spans="1:8" ht="18" customHeight="1">
      <c r="A57" s="3">
        <v>10</v>
      </c>
      <c r="B57" s="131" t="s">
        <v>72</v>
      </c>
      <c r="C57" s="3">
        <v>0</v>
      </c>
      <c r="D57" s="3">
        <v>0</v>
      </c>
      <c r="E57" s="3">
        <v>1</v>
      </c>
      <c r="F57" s="3">
        <v>1</v>
      </c>
      <c r="G57" s="3">
        <v>0</v>
      </c>
      <c r="H57" s="3">
        <f t="shared" si="3"/>
        <v>2</v>
      </c>
    </row>
    <row r="58" spans="1:8" ht="18" customHeight="1">
      <c r="A58" s="3">
        <v>10</v>
      </c>
      <c r="B58" s="39" t="s">
        <v>71</v>
      </c>
      <c r="C58" s="3">
        <v>1</v>
      </c>
      <c r="D58" s="3">
        <v>0</v>
      </c>
      <c r="E58" s="3">
        <v>0</v>
      </c>
      <c r="F58" s="3">
        <v>0</v>
      </c>
      <c r="G58" s="3">
        <v>1</v>
      </c>
      <c r="H58" s="3">
        <f t="shared" si="3"/>
        <v>2</v>
      </c>
    </row>
    <row r="59" spans="1:8" ht="18" customHeight="1">
      <c r="A59" s="3">
        <v>11</v>
      </c>
      <c r="B59" s="131" t="s">
        <v>74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f t="shared" si="3"/>
        <v>0</v>
      </c>
    </row>
    <row r="60" spans="1:8" ht="18" customHeight="1">
      <c r="A60" s="3">
        <v>11</v>
      </c>
      <c r="B60" s="8" t="s">
        <v>42</v>
      </c>
      <c r="C60" s="76">
        <v>0</v>
      </c>
      <c r="D60" s="3">
        <v>0</v>
      </c>
      <c r="E60" s="3">
        <v>0</v>
      </c>
      <c r="F60" s="3">
        <v>0</v>
      </c>
      <c r="G60" s="3">
        <v>0</v>
      </c>
      <c r="H60" s="11">
        <f t="shared" si="3"/>
        <v>0</v>
      </c>
    </row>
    <row r="61" spans="1:8" ht="18" customHeight="1">
      <c r="A61" s="3">
        <v>11</v>
      </c>
      <c r="B61" s="131" t="s">
        <v>76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f t="shared" si="3"/>
        <v>0</v>
      </c>
    </row>
    <row r="62" spans="1:8" ht="18" customHeight="1">
      <c r="A62" s="3">
        <v>11</v>
      </c>
      <c r="B62" s="131" t="s">
        <v>77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f t="shared" si="3"/>
        <v>0</v>
      </c>
    </row>
    <row r="63" spans="1:8" ht="18" customHeight="1">
      <c r="A63" s="12"/>
      <c r="B63" s="12"/>
      <c r="C63" s="10"/>
      <c r="D63" s="10"/>
      <c r="E63" s="12"/>
      <c r="F63" s="12"/>
      <c r="G63" s="12"/>
      <c r="H63" s="12"/>
    </row>
    <row r="64" spans="1:8" ht="18" customHeight="1">
      <c r="A64" s="142" t="s">
        <v>79</v>
      </c>
      <c r="B64" s="142"/>
      <c r="C64" s="142"/>
      <c r="D64" s="142"/>
      <c r="E64" s="142"/>
      <c r="F64" s="142"/>
      <c r="G64" s="142"/>
      <c r="H64" s="142"/>
    </row>
    <row r="65" spans="1:8" ht="18" customHeight="1">
      <c r="A65" s="3" t="s">
        <v>16</v>
      </c>
      <c r="B65" s="3" t="s">
        <v>17</v>
      </c>
      <c r="C65" s="3" t="s">
        <v>18</v>
      </c>
      <c r="D65" s="3" t="s">
        <v>20</v>
      </c>
      <c r="E65" s="3" t="s">
        <v>21</v>
      </c>
      <c r="F65" s="3" t="s">
        <v>22</v>
      </c>
      <c r="G65" s="3" t="s">
        <v>23</v>
      </c>
      <c r="H65" s="3" t="s">
        <v>24</v>
      </c>
    </row>
    <row r="66" spans="1:8" ht="18" customHeight="1">
      <c r="A66" s="19">
        <v>1</v>
      </c>
      <c r="B66" s="20" t="s">
        <v>28</v>
      </c>
      <c r="C66" s="78">
        <v>5</v>
      </c>
      <c r="D66" s="19">
        <v>10</v>
      </c>
      <c r="E66" s="19">
        <v>10</v>
      </c>
      <c r="F66" s="19">
        <v>10</v>
      </c>
      <c r="G66" s="19">
        <v>10</v>
      </c>
      <c r="H66" s="78">
        <f t="shared" ref="H66:H81" si="4">SUM(C66:G66)</f>
        <v>45</v>
      </c>
    </row>
    <row r="67" spans="1:8" ht="18" customHeight="1">
      <c r="A67" s="19">
        <v>2</v>
      </c>
      <c r="B67" s="20" t="s">
        <v>14</v>
      </c>
      <c r="C67" s="19">
        <v>10</v>
      </c>
      <c r="D67" s="19">
        <v>8</v>
      </c>
      <c r="E67" s="19">
        <v>8</v>
      </c>
      <c r="F67" s="19">
        <v>8</v>
      </c>
      <c r="G67" s="19">
        <v>4</v>
      </c>
      <c r="H67" s="19">
        <f t="shared" si="4"/>
        <v>38</v>
      </c>
    </row>
    <row r="68" spans="1:8" ht="18" customHeight="1">
      <c r="A68" s="19">
        <v>3</v>
      </c>
      <c r="B68" s="20" t="s">
        <v>33</v>
      </c>
      <c r="C68" s="19">
        <v>4</v>
      </c>
      <c r="D68" s="19">
        <v>6</v>
      </c>
      <c r="E68" s="19">
        <v>6</v>
      </c>
      <c r="F68" s="19">
        <v>6</v>
      </c>
      <c r="G68" s="19">
        <v>8</v>
      </c>
      <c r="H68" s="19">
        <f t="shared" si="4"/>
        <v>30</v>
      </c>
    </row>
    <row r="69" spans="1:8" ht="18" customHeight="1">
      <c r="A69" s="3">
        <v>4</v>
      </c>
      <c r="B69" s="131" t="s">
        <v>34</v>
      </c>
      <c r="C69" s="3">
        <v>6</v>
      </c>
      <c r="D69" s="3">
        <v>4</v>
      </c>
      <c r="E69" s="3">
        <v>4</v>
      </c>
      <c r="F69" s="3">
        <v>4</v>
      </c>
      <c r="G69" s="3">
        <v>6</v>
      </c>
      <c r="H69" s="3">
        <f t="shared" si="4"/>
        <v>24</v>
      </c>
    </row>
    <row r="70" spans="1:8" ht="18" customHeight="1">
      <c r="A70" s="3">
        <v>5</v>
      </c>
      <c r="B70" s="74" t="s">
        <v>39</v>
      </c>
      <c r="C70" s="77">
        <v>0</v>
      </c>
      <c r="D70" s="73">
        <v>5</v>
      </c>
      <c r="E70" s="73">
        <v>0</v>
      </c>
      <c r="F70" s="73">
        <v>5</v>
      </c>
      <c r="G70" s="73">
        <v>5</v>
      </c>
      <c r="H70" s="77">
        <f t="shared" si="4"/>
        <v>15</v>
      </c>
    </row>
    <row r="71" spans="1:8" ht="18" customHeight="1">
      <c r="A71" s="73">
        <v>6</v>
      </c>
      <c r="B71" s="131" t="s">
        <v>15</v>
      </c>
      <c r="C71" s="3">
        <v>8</v>
      </c>
      <c r="D71" s="3">
        <v>3</v>
      </c>
      <c r="E71" s="3">
        <v>0</v>
      </c>
      <c r="F71" s="3">
        <v>0</v>
      </c>
      <c r="G71" s="3">
        <v>2</v>
      </c>
      <c r="H71" s="3">
        <f t="shared" si="4"/>
        <v>13</v>
      </c>
    </row>
    <row r="72" spans="1:8" ht="18" customHeight="1">
      <c r="A72" s="73">
        <v>7</v>
      </c>
      <c r="B72" s="75" t="s">
        <v>165</v>
      </c>
      <c r="C72" s="77">
        <v>0</v>
      </c>
      <c r="D72" s="73">
        <v>0</v>
      </c>
      <c r="E72" s="73">
        <v>5</v>
      </c>
      <c r="F72" s="73">
        <v>3</v>
      </c>
      <c r="G72" s="73">
        <v>0</v>
      </c>
      <c r="H72" s="77">
        <f t="shared" si="4"/>
        <v>8</v>
      </c>
    </row>
    <row r="73" spans="1:8" ht="18" customHeight="1">
      <c r="A73" s="73">
        <v>8</v>
      </c>
      <c r="B73" s="74" t="s">
        <v>82</v>
      </c>
      <c r="C73" s="73">
        <v>1</v>
      </c>
      <c r="D73" s="73">
        <v>2</v>
      </c>
      <c r="E73" s="73">
        <v>3</v>
      </c>
      <c r="F73" s="73">
        <v>1</v>
      </c>
      <c r="G73" s="73">
        <v>0</v>
      </c>
      <c r="H73" s="73">
        <f t="shared" si="4"/>
        <v>7</v>
      </c>
    </row>
    <row r="74" spans="1:8" ht="18" customHeight="1">
      <c r="A74" s="73">
        <v>8</v>
      </c>
      <c r="B74" s="74" t="s">
        <v>81</v>
      </c>
      <c r="C74" s="77">
        <v>2</v>
      </c>
      <c r="D74" s="73">
        <v>0</v>
      </c>
      <c r="E74" s="73">
        <v>2</v>
      </c>
      <c r="F74" s="73">
        <v>2</v>
      </c>
      <c r="G74" s="73">
        <v>1</v>
      </c>
      <c r="H74" s="77">
        <f t="shared" si="4"/>
        <v>7</v>
      </c>
    </row>
    <row r="75" spans="1:8" ht="18" customHeight="1">
      <c r="A75" s="73">
        <v>9</v>
      </c>
      <c r="B75" s="74" t="s">
        <v>80</v>
      </c>
      <c r="C75" s="77">
        <v>3</v>
      </c>
      <c r="D75" s="73">
        <v>0</v>
      </c>
      <c r="E75" s="73">
        <v>0</v>
      </c>
      <c r="F75" s="73">
        <v>0</v>
      </c>
      <c r="G75" s="73">
        <v>0</v>
      </c>
      <c r="H75" s="77">
        <f t="shared" si="4"/>
        <v>3</v>
      </c>
    </row>
    <row r="76" spans="1:8" s="37" customFormat="1" ht="18" customHeight="1">
      <c r="A76" s="73">
        <v>9</v>
      </c>
      <c r="B76" s="74" t="s">
        <v>179</v>
      </c>
      <c r="C76" s="77">
        <v>0</v>
      </c>
      <c r="D76" s="73">
        <v>0</v>
      </c>
      <c r="E76" s="73">
        <v>0</v>
      </c>
      <c r="F76" s="73">
        <v>0</v>
      </c>
      <c r="G76" s="73">
        <v>3</v>
      </c>
      <c r="H76" s="77">
        <f t="shared" si="4"/>
        <v>3</v>
      </c>
    </row>
    <row r="77" spans="1:8" ht="18" customHeight="1">
      <c r="A77" s="73">
        <v>10</v>
      </c>
      <c r="B77" s="75" t="s">
        <v>98</v>
      </c>
      <c r="C77" s="77">
        <v>0</v>
      </c>
      <c r="D77" s="73">
        <v>1</v>
      </c>
      <c r="E77" s="73">
        <v>0</v>
      </c>
      <c r="F77" s="73">
        <v>0</v>
      </c>
      <c r="G77" s="73">
        <v>0</v>
      </c>
      <c r="H77" s="77">
        <f t="shared" si="4"/>
        <v>1</v>
      </c>
    </row>
    <row r="78" spans="1:8" s="37" customFormat="1" ht="18" customHeight="1">
      <c r="A78" s="73">
        <v>10</v>
      </c>
      <c r="B78" s="75" t="s">
        <v>166</v>
      </c>
      <c r="C78" s="77">
        <v>0</v>
      </c>
      <c r="D78" s="73">
        <v>0</v>
      </c>
      <c r="E78" s="73">
        <v>1</v>
      </c>
      <c r="F78" s="73">
        <v>0</v>
      </c>
      <c r="G78" s="73">
        <v>0</v>
      </c>
      <c r="H78" s="77">
        <f t="shared" si="4"/>
        <v>1</v>
      </c>
    </row>
    <row r="79" spans="1:8" s="37" customFormat="1" ht="18" customHeight="1">
      <c r="A79" s="73">
        <v>11</v>
      </c>
      <c r="B79" s="74" t="s">
        <v>10</v>
      </c>
      <c r="C79" s="77">
        <v>0</v>
      </c>
      <c r="D79" s="73">
        <v>0</v>
      </c>
      <c r="E79" s="73">
        <v>0</v>
      </c>
      <c r="F79" s="73">
        <v>0</v>
      </c>
      <c r="G79" s="73">
        <v>0</v>
      </c>
      <c r="H79" s="77">
        <f t="shared" si="4"/>
        <v>0</v>
      </c>
    </row>
    <row r="80" spans="1:8" s="37" customFormat="1" ht="18" customHeight="1">
      <c r="A80" s="73">
        <v>11</v>
      </c>
      <c r="B80" s="74" t="s">
        <v>40</v>
      </c>
      <c r="C80" s="77">
        <v>0</v>
      </c>
      <c r="D80" s="73">
        <v>0</v>
      </c>
      <c r="E80" s="73">
        <v>0</v>
      </c>
      <c r="F80" s="73">
        <v>0</v>
      </c>
      <c r="G80" s="73">
        <v>0</v>
      </c>
      <c r="H80" s="77">
        <f t="shared" si="4"/>
        <v>0</v>
      </c>
    </row>
    <row r="81" spans="1:8" s="37" customFormat="1" ht="18" customHeight="1">
      <c r="A81" s="73">
        <v>11</v>
      </c>
      <c r="B81" s="75" t="s">
        <v>167</v>
      </c>
      <c r="C81" s="77">
        <v>0</v>
      </c>
      <c r="D81" s="73">
        <v>0</v>
      </c>
      <c r="E81" s="73">
        <v>0</v>
      </c>
      <c r="F81" s="73">
        <v>0</v>
      </c>
      <c r="G81" s="73">
        <v>0</v>
      </c>
      <c r="H81" s="77">
        <f t="shared" si="4"/>
        <v>0</v>
      </c>
    </row>
    <row r="82" spans="1:8" s="37" customFormat="1" ht="18" customHeight="1">
      <c r="A82" s="89"/>
      <c r="B82" s="90"/>
      <c r="C82" s="91"/>
      <c r="D82" s="89"/>
      <c r="E82" s="89"/>
      <c r="F82" s="89"/>
      <c r="G82" s="89"/>
      <c r="H82" s="91"/>
    </row>
    <row r="83" spans="1:8" s="37" customFormat="1" ht="18" customHeight="1">
      <c r="A83" s="89"/>
      <c r="B83" s="90"/>
      <c r="C83" s="91"/>
      <c r="D83" s="89"/>
      <c r="E83" s="89"/>
      <c r="F83" s="89"/>
      <c r="G83" s="89"/>
      <c r="H83" s="91"/>
    </row>
    <row r="84" spans="1:8" s="37" customFormat="1" ht="18" customHeight="1">
      <c r="A84" s="89"/>
      <c r="B84" s="90"/>
      <c r="C84" s="91"/>
      <c r="D84" s="89"/>
      <c r="E84" s="89"/>
      <c r="F84" s="89"/>
      <c r="G84" s="89"/>
      <c r="H84" s="91"/>
    </row>
    <row r="85" spans="1:8" s="37" customFormat="1" ht="18" customHeight="1">
      <c r="A85" s="89"/>
      <c r="B85" s="90"/>
      <c r="C85" s="91"/>
      <c r="D85" s="89"/>
      <c r="E85" s="89"/>
      <c r="F85" s="89"/>
      <c r="G85" s="89"/>
      <c r="H85" s="91"/>
    </row>
    <row r="86" spans="1:8" s="37" customFormat="1" ht="18" customHeight="1">
      <c r="A86" s="89"/>
      <c r="B86" s="90"/>
      <c r="C86" s="91"/>
      <c r="D86" s="89"/>
      <c r="E86" s="89"/>
      <c r="F86" s="89"/>
      <c r="G86" s="89"/>
      <c r="H86" s="91"/>
    </row>
    <row r="87" spans="1:8" ht="18" customHeight="1">
      <c r="A87" s="13"/>
      <c r="B87" s="13"/>
      <c r="C87" s="13"/>
      <c r="D87" s="13"/>
      <c r="E87" s="13"/>
      <c r="F87" s="13"/>
      <c r="G87" s="13"/>
      <c r="H87" s="13"/>
    </row>
    <row r="88" spans="1:8" ht="18" customHeight="1">
      <c r="A88" s="142" t="s">
        <v>83</v>
      </c>
      <c r="B88" s="142"/>
      <c r="C88" s="142"/>
      <c r="D88" s="142"/>
      <c r="E88" s="142"/>
      <c r="F88" s="142"/>
      <c r="G88" s="142"/>
      <c r="H88" s="142"/>
    </row>
    <row r="89" spans="1:8" ht="18" customHeight="1">
      <c r="A89" s="3" t="s">
        <v>16</v>
      </c>
      <c r="B89" s="3" t="s">
        <v>17</v>
      </c>
      <c r="C89" s="3" t="s">
        <v>18</v>
      </c>
      <c r="D89" s="3" t="s">
        <v>20</v>
      </c>
      <c r="E89" s="3" t="s">
        <v>21</v>
      </c>
      <c r="F89" s="3" t="s">
        <v>22</v>
      </c>
      <c r="G89" s="3" t="s">
        <v>23</v>
      </c>
      <c r="H89" s="3" t="s">
        <v>24</v>
      </c>
    </row>
    <row r="90" spans="1:8" ht="18" customHeight="1">
      <c r="A90" s="19">
        <v>1</v>
      </c>
      <c r="B90" s="20" t="s">
        <v>30</v>
      </c>
      <c r="C90" s="21">
        <v>10</v>
      </c>
      <c r="D90" s="19">
        <v>10</v>
      </c>
      <c r="E90" s="19">
        <v>8</v>
      </c>
      <c r="F90" s="19">
        <v>8</v>
      </c>
      <c r="G90" s="19">
        <v>8</v>
      </c>
      <c r="H90" s="21">
        <f t="shared" ref="H90:H96" si="5">SUM(C90:G90)</f>
        <v>44</v>
      </c>
    </row>
    <row r="91" spans="1:8" ht="18" customHeight="1">
      <c r="A91" s="19">
        <v>2</v>
      </c>
      <c r="B91" s="20" t="s">
        <v>32</v>
      </c>
      <c r="C91" s="21">
        <v>8</v>
      </c>
      <c r="D91" s="19">
        <v>5</v>
      </c>
      <c r="E91" s="19">
        <v>10</v>
      </c>
      <c r="F91" s="19">
        <v>10</v>
      </c>
      <c r="G91" s="19">
        <v>10</v>
      </c>
      <c r="H91" s="21">
        <f t="shared" si="5"/>
        <v>43</v>
      </c>
    </row>
    <row r="92" spans="1:8" ht="18" customHeight="1">
      <c r="A92" s="19">
        <v>3</v>
      </c>
      <c r="B92" s="56" t="s">
        <v>158</v>
      </c>
      <c r="C92" s="21">
        <v>0</v>
      </c>
      <c r="D92" s="19">
        <v>0</v>
      </c>
      <c r="E92" s="19">
        <v>5</v>
      </c>
      <c r="F92" s="19">
        <v>6</v>
      </c>
      <c r="G92" s="19">
        <v>6</v>
      </c>
      <c r="H92" s="21">
        <f t="shared" si="5"/>
        <v>17</v>
      </c>
    </row>
    <row r="93" spans="1:8" s="37" customFormat="1" ht="18" customHeight="1">
      <c r="A93" s="3">
        <v>4</v>
      </c>
      <c r="B93" s="114" t="s">
        <v>85</v>
      </c>
      <c r="C93" s="79">
        <v>6</v>
      </c>
      <c r="D93" s="3">
        <v>4</v>
      </c>
      <c r="E93" s="3">
        <v>0</v>
      </c>
      <c r="F93" s="3">
        <v>0</v>
      </c>
      <c r="G93" s="3">
        <v>0</v>
      </c>
      <c r="H93" s="79">
        <f t="shared" si="5"/>
        <v>10</v>
      </c>
    </row>
    <row r="94" spans="1:8" s="37" customFormat="1" ht="18" customHeight="1">
      <c r="A94" s="3">
        <v>5</v>
      </c>
      <c r="B94" s="43" t="s">
        <v>99</v>
      </c>
      <c r="C94" s="79">
        <v>0</v>
      </c>
      <c r="D94" s="3">
        <v>8</v>
      </c>
      <c r="E94" s="3">
        <v>0</v>
      </c>
      <c r="F94" s="3">
        <v>0</v>
      </c>
      <c r="G94" s="3">
        <v>0</v>
      </c>
      <c r="H94" s="79">
        <f t="shared" si="5"/>
        <v>8</v>
      </c>
    </row>
    <row r="95" spans="1:8" s="37" customFormat="1" ht="18" customHeight="1">
      <c r="A95" s="3">
        <v>6</v>
      </c>
      <c r="B95" s="43" t="s">
        <v>100</v>
      </c>
      <c r="C95" s="79">
        <v>0</v>
      </c>
      <c r="D95" s="3">
        <v>6</v>
      </c>
      <c r="E95" s="3">
        <v>0</v>
      </c>
      <c r="F95" s="3">
        <v>0</v>
      </c>
      <c r="G95" s="3">
        <v>0</v>
      </c>
      <c r="H95" s="79">
        <f t="shared" si="5"/>
        <v>6</v>
      </c>
    </row>
    <row r="96" spans="1:8" s="37" customFormat="1" ht="18" customHeight="1">
      <c r="A96" s="3">
        <v>6</v>
      </c>
      <c r="B96" s="43" t="s">
        <v>157</v>
      </c>
      <c r="C96" s="79">
        <v>0</v>
      </c>
      <c r="D96" s="3">
        <v>0</v>
      </c>
      <c r="E96" s="3">
        <v>6</v>
      </c>
      <c r="F96" s="3">
        <v>0</v>
      </c>
      <c r="G96" s="3">
        <v>0</v>
      </c>
      <c r="H96" s="79">
        <f t="shared" si="5"/>
        <v>6</v>
      </c>
    </row>
    <row r="97" spans="1:9" ht="18" customHeight="1">
      <c r="A97" s="6"/>
      <c r="B97" s="7"/>
      <c r="C97" s="6"/>
      <c r="D97" s="6"/>
      <c r="E97" s="6"/>
      <c r="F97" s="6"/>
      <c r="G97" s="7"/>
      <c r="H97" s="6"/>
    </row>
    <row r="98" spans="1:9" ht="18" customHeight="1" thickBot="1">
      <c r="A98" s="140" t="s">
        <v>84</v>
      </c>
      <c r="B98" s="140"/>
      <c r="C98" s="140"/>
      <c r="D98" s="140"/>
      <c r="E98" s="140"/>
      <c r="F98" s="140"/>
      <c r="G98" s="140"/>
      <c r="H98" s="140"/>
    </row>
    <row r="99" spans="1:9" ht="18" customHeight="1">
      <c r="A99" s="62" t="s">
        <v>16</v>
      </c>
      <c r="B99" s="63" t="s">
        <v>17</v>
      </c>
      <c r="C99" s="63" t="s">
        <v>18</v>
      </c>
      <c r="D99" s="63" t="s">
        <v>20</v>
      </c>
      <c r="E99" s="63" t="s">
        <v>21</v>
      </c>
      <c r="F99" s="63" t="s">
        <v>22</v>
      </c>
      <c r="G99" s="63" t="s">
        <v>23</v>
      </c>
      <c r="H99" s="64" t="s">
        <v>24</v>
      </c>
    </row>
    <row r="100" spans="1:9" ht="18" customHeight="1">
      <c r="A100" s="65">
        <v>1</v>
      </c>
      <c r="B100" s="59" t="s">
        <v>29</v>
      </c>
      <c r="C100" s="58">
        <v>3</v>
      </c>
      <c r="D100" s="58">
        <v>10</v>
      </c>
      <c r="E100" s="58">
        <v>10</v>
      </c>
      <c r="F100" s="58">
        <v>10</v>
      </c>
      <c r="G100" s="58">
        <v>10</v>
      </c>
      <c r="H100" s="66">
        <f t="shared" ref="H100:H107" si="6">SUM(C100:G100)</f>
        <v>43</v>
      </c>
    </row>
    <row r="101" spans="1:9" ht="18" customHeight="1">
      <c r="A101" s="65">
        <v>2</v>
      </c>
      <c r="B101" s="59" t="s">
        <v>27</v>
      </c>
      <c r="C101" s="58">
        <v>10</v>
      </c>
      <c r="D101" s="58">
        <v>6</v>
      </c>
      <c r="E101" s="58">
        <v>8</v>
      </c>
      <c r="F101" s="58">
        <v>8</v>
      </c>
      <c r="G101" s="58">
        <v>8</v>
      </c>
      <c r="H101" s="66">
        <f t="shared" si="6"/>
        <v>40</v>
      </c>
    </row>
    <row r="102" spans="1:9" ht="18" customHeight="1">
      <c r="A102" s="65">
        <v>3</v>
      </c>
      <c r="B102" s="59" t="s">
        <v>180</v>
      </c>
      <c r="C102" s="58">
        <v>8</v>
      </c>
      <c r="D102" s="58">
        <v>4</v>
      </c>
      <c r="E102" s="58">
        <v>5</v>
      </c>
      <c r="F102" s="58">
        <v>5</v>
      </c>
      <c r="G102" s="58">
        <v>0</v>
      </c>
      <c r="H102" s="66">
        <f t="shared" si="6"/>
        <v>22</v>
      </c>
    </row>
    <row r="103" spans="1:9" ht="18" customHeight="1">
      <c r="A103" s="67">
        <v>4</v>
      </c>
      <c r="B103" s="61" t="s">
        <v>44</v>
      </c>
      <c r="C103" s="57">
        <v>5</v>
      </c>
      <c r="D103" s="57">
        <v>8</v>
      </c>
      <c r="E103" s="57">
        <v>2</v>
      </c>
      <c r="F103" s="57">
        <v>6</v>
      </c>
      <c r="G103" s="57">
        <v>0</v>
      </c>
      <c r="H103" s="68">
        <f t="shared" si="6"/>
        <v>21</v>
      </c>
      <c r="I103" s="37"/>
    </row>
    <row r="104" spans="1:9" ht="18" customHeight="1">
      <c r="A104" s="67">
        <v>5</v>
      </c>
      <c r="B104" s="61" t="s">
        <v>86</v>
      </c>
      <c r="C104" s="57">
        <v>6</v>
      </c>
      <c r="D104" s="57">
        <v>3</v>
      </c>
      <c r="E104" s="57">
        <v>4</v>
      </c>
      <c r="F104" s="57">
        <v>3</v>
      </c>
      <c r="G104" s="57">
        <v>4</v>
      </c>
      <c r="H104" s="68">
        <f t="shared" si="6"/>
        <v>20</v>
      </c>
      <c r="I104" s="37"/>
    </row>
    <row r="105" spans="1:9" ht="18" customHeight="1">
      <c r="A105" s="67">
        <v>6</v>
      </c>
      <c r="B105" s="60" t="s">
        <v>101</v>
      </c>
      <c r="C105" s="57">
        <v>0</v>
      </c>
      <c r="D105" s="57">
        <v>5</v>
      </c>
      <c r="E105" s="57">
        <v>6</v>
      </c>
      <c r="F105" s="57">
        <v>2</v>
      </c>
      <c r="G105" s="57">
        <v>5</v>
      </c>
      <c r="H105" s="68">
        <f t="shared" si="6"/>
        <v>18</v>
      </c>
    </row>
    <row r="106" spans="1:9" ht="18" customHeight="1">
      <c r="A106" s="67">
        <v>7</v>
      </c>
      <c r="B106" s="61" t="s">
        <v>31</v>
      </c>
      <c r="C106" s="57">
        <v>1</v>
      </c>
      <c r="D106" s="57">
        <v>2</v>
      </c>
      <c r="E106" s="57">
        <v>3</v>
      </c>
      <c r="F106" s="57">
        <v>4</v>
      </c>
      <c r="G106" s="57">
        <v>6</v>
      </c>
      <c r="H106" s="68">
        <f t="shared" si="6"/>
        <v>16</v>
      </c>
    </row>
    <row r="107" spans="1:9" ht="18" customHeight="1" thickBot="1">
      <c r="A107" s="69">
        <v>8</v>
      </c>
      <c r="B107" s="70" t="s">
        <v>37</v>
      </c>
      <c r="C107" s="71">
        <v>4</v>
      </c>
      <c r="D107" s="108">
        <v>0</v>
      </c>
      <c r="E107" s="71">
        <v>0</v>
      </c>
      <c r="F107" s="71">
        <v>0</v>
      </c>
      <c r="G107" s="71">
        <v>0</v>
      </c>
      <c r="H107" s="72">
        <f t="shared" si="6"/>
        <v>4</v>
      </c>
    </row>
    <row r="108" spans="1:9" ht="18" customHeight="1">
      <c r="A108" s="10"/>
      <c r="B108" s="12"/>
      <c r="C108" s="10"/>
      <c r="D108" s="10"/>
      <c r="E108" s="10"/>
      <c r="F108" s="10"/>
      <c r="G108" s="12"/>
      <c r="H108" s="10"/>
    </row>
    <row r="109" spans="1:9" ht="18" customHeight="1">
      <c r="A109" s="10"/>
      <c r="B109" s="12"/>
      <c r="C109" s="10"/>
      <c r="D109" s="10"/>
      <c r="E109" s="10"/>
      <c r="F109" s="10"/>
      <c r="G109" s="12"/>
      <c r="H109" s="10"/>
    </row>
    <row r="110" spans="1:9" ht="18" customHeight="1">
      <c r="A110" s="10"/>
      <c r="B110" s="12"/>
      <c r="C110" s="10"/>
      <c r="D110" s="10"/>
      <c r="E110" s="10"/>
      <c r="F110" s="10"/>
      <c r="G110" s="12"/>
      <c r="H110" s="10"/>
    </row>
    <row r="111" spans="1:9" s="37" customFormat="1" ht="18" customHeight="1">
      <c r="A111" s="132"/>
      <c r="B111" s="12"/>
      <c r="C111" s="132"/>
      <c r="D111" s="132"/>
      <c r="E111" s="132"/>
      <c r="F111" s="132"/>
      <c r="G111" s="12"/>
      <c r="H111" s="132"/>
    </row>
    <row r="112" spans="1:9" s="37" customFormat="1" ht="18" customHeight="1">
      <c r="A112" s="132"/>
      <c r="B112" s="12"/>
      <c r="C112" s="132"/>
      <c r="D112" s="132"/>
      <c r="E112" s="132"/>
      <c r="F112" s="132"/>
      <c r="G112" s="12"/>
      <c r="H112" s="132"/>
    </row>
    <row r="113" spans="1:8" s="37" customFormat="1" ht="18" customHeight="1">
      <c r="A113" s="132"/>
      <c r="B113" s="12"/>
      <c r="C113" s="132"/>
      <c r="D113" s="132"/>
      <c r="E113" s="132"/>
      <c r="F113" s="132"/>
      <c r="G113" s="12"/>
      <c r="H113" s="132"/>
    </row>
    <row r="114" spans="1:8" s="37" customFormat="1" ht="18" customHeight="1">
      <c r="A114" s="132"/>
      <c r="B114" s="12"/>
      <c r="C114" s="132"/>
      <c r="D114" s="132"/>
      <c r="E114" s="132"/>
      <c r="F114" s="132"/>
      <c r="G114" s="12"/>
      <c r="H114" s="132"/>
    </row>
    <row r="115" spans="1:8" s="37" customFormat="1" ht="18" customHeight="1">
      <c r="A115" s="132"/>
      <c r="B115" s="12"/>
      <c r="C115" s="132"/>
      <c r="D115" s="132"/>
      <c r="E115" s="132"/>
      <c r="F115" s="132"/>
      <c r="G115" s="12"/>
      <c r="H115" s="132"/>
    </row>
    <row r="116" spans="1:8" s="37" customFormat="1" ht="18" customHeight="1">
      <c r="A116" s="132"/>
      <c r="B116" s="12"/>
      <c r="C116" s="132"/>
      <c r="D116" s="132"/>
      <c r="E116" s="132"/>
      <c r="F116" s="132"/>
      <c r="G116" s="12"/>
      <c r="H116" s="132"/>
    </row>
    <row r="117" spans="1:8" s="37" customFormat="1" ht="18" customHeight="1">
      <c r="A117" s="132"/>
      <c r="B117" s="12"/>
      <c r="C117" s="132"/>
      <c r="D117" s="132"/>
      <c r="E117" s="132"/>
      <c r="F117" s="132"/>
      <c r="G117" s="12"/>
      <c r="H117" s="132"/>
    </row>
    <row r="118" spans="1:8" s="37" customFormat="1" ht="18" customHeight="1">
      <c r="A118" s="132"/>
      <c r="B118" s="12"/>
      <c r="C118" s="132"/>
      <c r="D118" s="132"/>
      <c r="E118" s="132"/>
      <c r="F118" s="132"/>
      <c r="G118" s="12"/>
      <c r="H118" s="132"/>
    </row>
    <row r="119" spans="1:8" s="37" customFormat="1" ht="18" customHeight="1">
      <c r="A119" s="132"/>
      <c r="B119" s="12"/>
      <c r="C119" s="132"/>
      <c r="D119" s="132"/>
      <c r="E119" s="132"/>
      <c r="F119" s="132"/>
      <c r="G119" s="12"/>
      <c r="H119" s="132"/>
    </row>
    <row r="120" spans="1:8" s="37" customFormat="1" ht="18" customHeight="1">
      <c r="A120" s="132"/>
      <c r="B120" s="12"/>
      <c r="C120" s="132"/>
      <c r="D120" s="132"/>
      <c r="E120" s="132"/>
      <c r="F120" s="132"/>
      <c r="G120" s="12"/>
      <c r="H120" s="132"/>
    </row>
    <row r="121" spans="1:8" s="37" customFormat="1" ht="18" customHeight="1">
      <c r="A121" s="132"/>
      <c r="B121" s="12"/>
      <c r="C121" s="132"/>
      <c r="D121" s="132"/>
      <c r="E121" s="132"/>
      <c r="F121" s="132"/>
      <c r="G121" s="12"/>
      <c r="H121" s="132"/>
    </row>
    <row r="122" spans="1:8" s="37" customFormat="1" ht="18" customHeight="1">
      <c r="A122" s="132"/>
      <c r="B122" s="12"/>
      <c r="C122" s="132"/>
      <c r="D122" s="132"/>
      <c r="E122" s="132"/>
      <c r="F122" s="132"/>
      <c r="G122" s="12"/>
      <c r="H122" s="132"/>
    </row>
    <row r="123" spans="1:8" s="37" customFormat="1" ht="18" customHeight="1">
      <c r="A123" s="132"/>
      <c r="B123" s="12"/>
      <c r="C123" s="132"/>
      <c r="D123" s="132"/>
      <c r="E123" s="132"/>
      <c r="F123" s="132"/>
      <c r="G123" s="12"/>
      <c r="H123" s="132"/>
    </row>
    <row r="124" spans="1:8" s="37" customFormat="1" ht="18" customHeight="1">
      <c r="A124" s="132"/>
      <c r="B124" s="12"/>
      <c r="C124" s="132"/>
      <c r="D124" s="132"/>
      <c r="E124" s="132"/>
      <c r="F124" s="132"/>
      <c r="G124" s="12"/>
      <c r="H124" s="132"/>
    </row>
    <row r="125" spans="1:8" s="37" customFormat="1" ht="18" customHeight="1">
      <c r="A125" s="132"/>
      <c r="B125" s="12"/>
      <c r="C125" s="132"/>
      <c r="D125" s="132"/>
      <c r="E125" s="132"/>
      <c r="F125" s="132"/>
      <c r="G125" s="12"/>
      <c r="H125" s="132"/>
    </row>
    <row r="126" spans="1:8" s="37" customFormat="1" ht="18" customHeight="1">
      <c r="A126" s="132"/>
      <c r="B126" s="12"/>
      <c r="C126" s="132"/>
      <c r="D126" s="132"/>
      <c r="E126" s="132"/>
      <c r="F126" s="132"/>
      <c r="G126" s="12"/>
      <c r="H126" s="132"/>
    </row>
    <row r="127" spans="1:8" s="37" customFormat="1" ht="18" customHeight="1">
      <c r="A127" s="132"/>
      <c r="B127" s="12"/>
      <c r="C127" s="132"/>
      <c r="D127" s="132"/>
      <c r="E127" s="132"/>
      <c r="F127" s="132"/>
      <c r="G127" s="12"/>
      <c r="H127" s="132"/>
    </row>
    <row r="128" spans="1:8" s="37" customFormat="1" ht="18" customHeight="1">
      <c r="A128" s="132"/>
      <c r="B128" s="12"/>
      <c r="C128" s="132"/>
      <c r="D128" s="132"/>
      <c r="E128" s="132"/>
      <c r="F128" s="132"/>
      <c r="G128" s="12"/>
      <c r="H128" s="132"/>
    </row>
    <row r="129" spans="1:8" s="37" customFormat="1" ht="18" customHeight="1">
      <c r="A129" s="132"/>
      <c r="B129" s="12"/>
      <c r="C129" s="132"/>
      <c r="D129" s="132"/>
      <c r="E129" s="132"/>
      <c r="F129" s="132"/>
      <c r="G129" s="12"/>
      <c r="H129" s="132"/>
    </row>
    <row r="130" spans="1:8" ht="18" customHeight="1">
      <c r="A130" s="142" t="s">
        <v>45</v>
      </c>
      <c r="B130" s="142"/>
      <c r="C130" s="142"/>
      <c r="D130" s="142"/>
      <c r="E130" s="142"/>
      <c r="F130" s="142"/>
      <c r="G130" s="142"/>
      <c r="H130" s="142"/>
    </row>
    <row r="131" spans="1:8" ht="18" customHeight="1">
      <c r="A131" s="3" t="s">
        <v>16</v>
      </c>
      <c r="B131" s="3" t="s">
        <v>17</v>
      </c>
      <c r="C131" s="3" t="s">
        <v>18</v>
      </c>
      <c r="D131" s="3" t="s">
        <v>20</v>
      </c>
      <c r="E131" s="3" t="s">
        <v>21</v>
      </c>
      <c r="F131" s="3" t="s">
        <v>22</v>
      </c>
      <c r="G131" s="3" t="s">
        <v>23</v>
      </c>
      <c r="H131" s="3" t="s">
        <v>24</v>
      </c>
    </row>
    <row r="132" spans="1:8" ht="18" customHeight="1">
      <c r="A132" s="19">
        <v>1</v>
      </c>
      <c r="B132" s="20" t="s">
        <v>26</v>
      </c>
      <c r="C132" s="19">
        <v>4</v>
      </c>
      <c r="D132" s="19">
        <v>10</v>
      </c>
      <c r="E132" s="19">
        <v>10</v>
      </c>
      <c r="F132" s="19">
        <v>10</v>
      </c>
      <c r="G132" s="19">
        <v>10</v>
      </c>
      <c r="H132" s="19">
        <f t="shared" ref="H132:H158" si="7">SUM(C132:G132)</f>
        <v>44</v>
      </c>
    </row>
    <row r="133" spans="1:8" ht="18" customHeight="1">
      <c r="A133" s="19">
        <v>2</v>
      </c>
      <c r="B133" s="20" t="s">
        <v>30</v>
      </c>
      <c r="C133" s="19">
        <v>6</v>
      </c>
      <c r="D133" s="19">
        <v>8</v>
      </c>
      <c r="E133" s="19">
        <v>5</v>
      </c>
      <c r="F133" s="19">
        <v>2</v>
      </c>
      <c r="G133" s="19">
        <v>6</v>
      </c>
      <c r="H133" s="19">
        <f t="shared" si="7"/>
        <v>27</v>
      </c>
    </row>
    <row r="134" spans="1:8" ht="18" customHeight="1">
      <c r="A134" s="19">
        <v>3</v>
      </c>
      <c r="B134" s="20" t="s">
        <v>35</v>
      </c>
      <c r="C134" s="19">
        <v>2</v>
      </c>
      <c r="D134" s="19">
        <v>3</v>
      </c>
      <c r="E134" s="19">
        <v>8</v>
      </c>
      <c r="F134" s="19">
        <v>6</v>
      </c>
      <c r="G134" s="19">
        <v>5</v>
      </c>
      <c r="H134" s="19">
        <f t="shared" si="7"/>
        <v>24</v>
      </c>
    </row>
    <row r="135" spans="1:8" ht="18" customHeight="1">
      <c r="A135" s="19">
        <v>3</v>
      </c>
      <c r="B135" s="20" t="s">
        <v>32</v>
      </c>
      <c r="C135" s="19">
        <v>1</v>
      </c>
      <c r="D135" s="19">
        <v>4</v>
      </c>
      <c r="E135" s="19">
        <v>6</v>
      </c>
      <c r="F135" s="19">
        <v>5</v>
      </c>
      <c r="G135" s="19">
        <v>8</v>
      </c>
      <c r="H135" s="19">
        <f t="shared" si="7"/>
        <v>24</v>
      </c>
    </row>
    <row r="136" spans="1:8" ht="18" customHeight="1">
      <c r="A136" s="3">
        <v>4</v>
      </c>
      <c r="B136" s="43" t="s">
        <v>38</v>
      </c>
      <c r="C136" s="3">
        <v>0</v>
      </c>
      <c r="D136" s="3">
        <v>2</v>
      </c>
      <c r="E136" s="3">
        <v>4</v>
      </c>
      <c r="F136" s="3">
        <v>8</v>
      </c>
      <c r="G136" s="3">
        <v>3</v>
      </c>
      <c r="H136" s="3">
        <f t="shared" si="7"/>
        <v>17</v>
      </c>
    </row>
    <row r="137" spans="1:8" ht="18" customHeight="1">
      <c r="A137" s="3">
        <v>5</v>
      </c>
      <c r="B137" s="131" t="s">
        <v>13</v>
      </c>
      <c r="C137" s="3">
        <v>10</v>
      </c>
      <c r="D137" s="3">
        <v>1</v>
      </c>
      <c r="E137" s="3">
        <v>2</v>
      </c>
      <c r="F137" s="3">
        <v>3</v>
      </c>
      <c r="G137" s="3">
        <v>0</v>
      </c>
      <c r="H137" s="3">
        <f t="shared" si="7"/>
        <v>16</v>
      </c>
    </row>
    <row r="138" spans="1:8" ht="18" customHeight="1">
      <c r="A138" s="3">
        <v>6</v>
      </c>
      <c r="B138" s="114" t="s">
        <v>9</v>
      </c>
      <c r="C138" s="3">
        <v>8</v>
      </c>
      <c r="D138" s="3">
        <v>0</v>
      </c>
      <c r="E138" s="3">
        <v>1</v>
      </c>
      <c r="F138" s="3">
        <v>0</v>
      </c>
      <c r="G138" s="3">
        <v>0</v>
      </c>
      <c r="H138" s="3">
        <f t="shared" si="7"/>
        <v>9</v>
      </c>
    </row>
    <row r="139" spans="1:8" ht="18" customHeight="1">
      <c r="A139" s="3">
        <v>7</v>
      </c>
      <c r="B139" s="131" t="s">
        <v>73</v>
      </c>
      <c r="C139" s="3">
        <v>0</v>
      </c>
      <c r="D139" s="3">
        <v>0</v>
      </c>
      <c r="E139" s="3">
        <v>0</v>
      </c>
      <c r="F139" s="3">
        <v>4</v>
      </c>
      <c r="G139" s="3">
        <v>4</v>
      </c>
      <c r="H139" s="3">
        <f t="shared" si="7"/>
        <v>8</v>
      </c>
    </row>
    <row r="140" spans="1:8" ht="18" customHeight="1">
      <c r="A140" s="3">
        <v>8</v>
      </c>
      <c r="B140" s="43" t="s">
        <v>99</v>
      </c>
      <c r="C140" s="3">
        <v>0</v>
      </c>
      <c r="D140" s="3">
        <v>6</v>
      </c>
      <c r="E140" s="3">
        <v>0</v>
      </c>
      <c r="F140" s="3">
        <v>0</v>
      </c>
      <c r="G140" s="3">
        <v>0</v>
      </c>
      <c r="H140" s="3">
        <f t="shared" si="7"/>
        <v>6</v>
      </c>
    </row>
    <row r="141" spans="1:8" ht="18" customHeight="1">
      <c r="A141" s="3">
        <v>9</v>
      </c>
      <c r="B141" s="131" t="s">
        <v>69</v>
      </c>
      <c r="C141" s="3">
        <v>5</v>
      </c>
      <c r="D141" s="3">
        <v>0</v>
      </c>
      <c r="E141" s="3">
        <v>0</v>
      </c>
      <c r="F141" s="3">
        <v>0</v>
      </c>
      <c r="G141" s="3">
        <v>0</v>
      </c>
      <c r="H141" s="3">
        <f t="shared" si="7"/>
        <v>5</v>
      </c>
    </row>
    <row r="142" spans="1:8" ht="18" customHeight="1">
      <c r="A142" s="3">
        <v>9</v>
      </c>
      <c r="B142" s="43" t="s">
        <v>100</v>
      </c>
      <c r="C142" s="3">
        <v>0</v>
      </c>
      <c r="D142" s="3">
        <v>5</v>
      </c>
      <c r="E142" s="3">
        <v>0</v>
      </c>
      <c r="F142" s="3">
        <v>0</v>
      </c>
      <c r="G142" s="3">
        <v>0</v>
      </c>
      <c r="H142" s="3">
        <f t="shared" si="7"/>
        <v>5</v>
      </c>
    </row>
    <row r="143" spans="1:8" ht="18" customHeight="1">
      <c r="A143" s="3">
        <v>10</v>
      </c>
      <c r="B143" s="114" t="s">
        <v>12</v>
      </c>
      <c r="C143" s="3">
        <v>3</v>
      </c>
      <c r="D143" s="3">
        <v>0</v>
      </c>
      <c r="E143" s="3">
        <v>0</v>
      </c>
      <c r="F143" s="3">
        <v>0</v>
      </c>
      <c r="G143" s="3">
        <v>0</v>
      </c>
      <c r="H143" s="3">
        <f t="shared" si="7"/>
        <v>3</v>
      </c>
    </row>
    <row r="144" spans="1:8" ht="18" customHeight="1">
      <c r="A144" s="3">
        <v>10</v>
      </c>
      <c r="B144" s="43" t="s">
        <v>157</v>
      </c>
      <c r="C144" s="3">
        <v>0</v>
      </c>
      <c r="D144" s="3">
        <v>0</v>
      </c>
      <c r="E144" s="3">
        <v>3</v>
      </c>
      <c r="F144" s="3">
        <v>0</v>
      </c>
      <c r="G144" s="3">
        <v>0</v>
      </c>
      <c r="H144" s="3">
        <f t="shared" si="7"/>
        <v>3</v>
      </c>
    </row>
    <row r="145" spans="1:8" ht="18" customHeight="1">
      <c r="A145" s="3">
        <v>11</v>
      </c>
      <c r="B145" s="4" t="s">
        <v>6</v>
      </c>
      <c r="C145" s="3">
        <v>0</v>
      </c>
      <c r="D145" s="3">
        <v>0</v>
      </c>
      <c r="E145" s="3">
        <v>0</v>
      </c>
      <c r="F145" s="3">
        <v>0</v>
      </c>
      <c r="G145" s="3">
        <v>2</v>
      </c>
      <c r="H145" s="3">
        <f t="shared" si="7"/>
        <v>2</v>
      </c>
    </row>
    <row r="146" spans="1:8" ht="18" customHeight="1">
      <c r="A146" s="3">
        <v>12</v>
      </c>
      <c r="B146" s="4" t="s">
        <v>70</v>
      </c>
      <c r="C146" s="3">
        <v>0</v>
      </c>
      <c r="D146" s="3">
        <v>0</v>
      </c>
      <c r="E146" s="3">
        <v>0</v>
      </c>
      <c r="F146" s="3">
        <v>1</v>
      </c>
      <c r="G146" s="3">
        <v>0</v>
      </c>
      <c r="H146" s="3">
        <f t="shared" si="7"/>
        <v>1</v>
      </c>
    </row>
    <row r="147" spans="1:8" ht="18" customHeight="1">
      <c r="A147" s="3">
        <v>12</v>
      </c>
      <c r="B147" s="131" t="s">
        <v>75</v>
      </c>
      <c r="C147" s="3">
        <v>0</v>
      </c>
      <c r="D147" s="3">
        <v>0</v>
      </c>
      <c r="E147" s="3">
        <v>0</v>
      </c>
      <c r="F147" s="3">
        <v>0</v>
      </c>
      <c r="G147" s="3">
        <v>1</v>
      </c>
      <c r="H147" s="3">
        <f t="shared" si="7"/>
        <v>1</v>
      </c>
    </row>
    <row r="148" spans="1:8" ht="18" customHeight="1">
      <c r="A148" s="3">
        <v>13</v>
      </c>
      <c r="B148" s="4" t="s">
        <v>11</v>
      </c>
      <c r="C148" s="11">
        <v>0</v>
      </c>
      <c r="D148" s="3">
        <v>0</v>
      </c>
      <c r="E148" s="3">
        <v>0</v>
      </c>
      <c r="F148" s="3">
        <v>0</v>
      </c>
      <c r="G148" s="3">
        <v>0</v>
      </c>
      <c r="H148" s="11">
        <f t="shared" si="7"/>
        <v>0</v>
      </c>
    </row>
    <row r="149" spans="1:8" ht="18" customHeight="1">
      <c r="A149" s="3">
        <v>13</v>
      </c>
      <c r="B149" s="131" t="s">
        <v>85</v>
      </c>
      <c r="C149" s="11">
        <v>0</v>
      </c>
      <c r="D149" s="3">
        <v>0</v>
      </c>
      <c r="E149" s="3">
        <v>0</v>
      </c>
      <c r="F149" s="3">
        <v>0</v>
      </c>
      <c r="G149" s="3">
        <v>0</v>
      </c>
      <c r="H149" s="11">
        <f t="shared" si="7"/>
        <v>0</v>
      </c>
    </row>
    <row r="150" spans="1:8" ht="18" customHeight="1">
      <c r="A150" s="3">
        <v>13</v>
      </c>
      <c r="B150" s="131" t="s">
        <v>5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f t="shared" si="7"/>
        <v>0</v>
      </c>
    </row>
    <row r="151" spans="1:8" ht="18" customHeight="1">
      <c r="A151" s="3">
        <v>13</v>
      </c>
      <c r="B151" s="39" t="s">
        <v>71</v>
      </c>
      <c r="C151" s="11">
        <v>0</v>
      </c>
      <c r="D151" s="3">
        <v>0</v>
      </c>
      <c r="E151" s="3">
        <v>0</v>
      </c>
      <c r="F151" s="3">
        <v>0</v>
      </c>
      <c r="G151" s="3">
        <v>0</v>
      </c>
      <c r="H151" s="11">
        <f t="shared" si="7"/>
        <v>0</v>
      </c>
    </row>
    <row r="152" spans="1:8" s="37" customFormat="1" ht="18" customHeight="1">
      <c r="A152" s="3">
        <v>13</v>
      </c>
      <c r="B152" s="39" t="s">
        <v>72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7"/>
        <v>0</v>
      </c>
    </row>
    <row r="153" spans="1:8" s="37" customFormat="1" ht="18" customHeight="1">
      <c r="A153" s="3">
        <v>13</v>
      </c>
      <c r="B153" s="39" t="s">
        <v>65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f t="shared" si="7"/>
        <v>0</v>
      </c>
    </row>
    <row r="154" spans="1:8" s="37" customFormat="1" ht="18" customHeight="1">
      <c r="A154" s="3">
        <v>13</v>
      </c>
      <c r="B154" s="131" t="s">
        <v>74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f t="shared" si="7"/>
        <v>0</v>
      </c>
    </row>
    <row r="155" spans="1:8" s="37" customFormat="1" ht="18" customHeight="1">
      <c r="A155" s="3">
        <v>13</v>
      </c>
      <c r="B155" s="131" t="s">
        <v>42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f t="shared" si="7"/>
        <v>0</v>
      </c>
    </row>
    <row r="156" spans="1:8" s="37" customFormat="1" ht="18" customHeight="1">
      <c r="A156" s="3">
        <v>13</v>
      </c>
      <c r="B156" s="43" t="s">
        <v>76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f t="shared" si="7"/>
        <v>0</v>
      </c>
    </row>
    <row r="157" spans="1:8" s="37" customFormat="1" ht="18" customHeight="1">
      <c r="A157" s="3">
        <v>13</v>
      </c>
      <c r="B157" s="43" t="s">
        <v>158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f t="shared" si="7"/>
        <v>0</v>
      </c>
    </row>
    <row r="158" spans="1:8" s="37" customFormat="1" ht="18" customHeight="1">
      <c r="A158" s="3">
        <v>13</v>
      </c>
      <c r="B158" s="43" t="s">
        <v>175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f t="shared" si="7"/>
        <v>0</v>
      </c>
    </row>
    <row r="159" spans="1:8" s="139" customFormat="1" ht="18" customHeight="1">
      <c r="A159" s="132"/>
      <c r="B159" s="138"/>
      <c r="C159" s="132"/>
      <c r="D159" s="132"/>
      <c r="E159" s="132"/>
      <c r="F159" s="132"/>
      <c r="G159" s="132"/>
      <c r="H159" s="132"/>
    </row>
    <row r="160" spans="1:8" s="139" customFormat="1" ht="18" customHeight="1">
      <c r="A160" s="132"/>
      <c r="B160" s="138"/>
      <c r="C160" s="132"/>
      <c r="D160" s="132"/>
      <c r="E160" s="132"/>
      <c r="F160" s="132"/>
      <c r="G160" s="132"/>
      <c r="H160" s="132"/>
    </row>
    <row r="161" spans="1:8" s="139" customFormat="1" ht="18" customHeight="1">
      <c r="A161" s="132"/>
      <c r="B161" s="138"/>
      <c r="C161" s="132"/>
      <c r="D161" s="132"/>
      <c r="E161" s="132"/>
      <c r="F161" s="132"/>
      <c r="G161" s="132"/>
      <c r="H161" s="132"/>
    </row>
    <row r="162" spans="1:8" s="139" customFormat="1" ht="18" customHeight="1">
      <c r="A162" s="132"/>
      <c r="B162" s="138"/>
      <c r="C162" s="132"/>
      <c r="D162" s="132"/>
      <c r="E162" s="132"/>
      <c r="F162" s="132"/>
      <c r="G162" s="132"/>
      <c r="H162" s="132"/>
    </row>
    <row r="163" spans="1:8" s="139" customFormat="1" ht="18" customHeight="1">
      <c r="A163" s="132"/>
      <c r="B163" s="138"/>
      <c r="C163" s="132"/>
      <c r="D163" s="132"/>
      <c r="E163" s="132"/>
      <c r="F163" s="132"/>
      <c r="G163" s="132"/>
      <c r="H163" s="132"/>
    </row>
    <row r="164" spans="1:8" s="139" customFormat="1" ht="18" customHeight="1">
      <c r="A164" s="132"/>
      <c r="B164" s="138"/>
      <c r="C164" s="132"/>
      <c r="D164" s="132"/>
      <c r="E164" s="132"/>
      <c r="F164" s="132"/>
      <c r="G164" s="132"/>
      <c r="H164" s="132"/>
    </row>
    <row r="165" spans="1:8" s="139" customFormat="1" ht="18" customHeight="1">
      <c r="A165" s="132"/>
      <c r="B165" s="138"/>
      <c r="C165" s="132"/>
      <c r="D165" s="132"/>
      <c r="E165" s="132"/>
      <c r="F165" s="132"/>
      <c r="G165" s="132"/>
      <c r="H165" s="132"/>
    </row>
    <row r="166" spans="1:8" s="139" customFormat="1" ht="18" customHeight="1">
      <c r="A166" s="132"/>
      <c r="B166" s="138"/>
      <c r="C166" s="132"/>
      <c r="D166" s="132"/>
      <c r="E166" s="132"/>
      <c r="F166" s="132"/>
      <c r="G166" s="132"/>
      <c r="H166" s="132"/>
    </row>
    <row r="167" spans="1:8" s="139" customFormat="1" ht="18" customHeight="1">
      <c r="A167" s="132"/>
      <c r="B167" s="138"/>
      <c r="C167" s="132"/>
      <c r="D167" s="132"/>
      <c r="E167" s="132"/>
      <c r="F167" s="132"/>
      <c r="G167" s="132"/>
      <c r="H167" s="132"/>
    </row>
    <row r="168" spans="1:8" s="139" customFormat="1" ht="18" customHeight="1">
      <c r="A168" s="132"/>
      <c r="B168" s="138"/>
      <c r="C168" s="132"/>
      <c r="D168" s="132"/>
      <c r="E168" s="132"/>
      <c r="F168" s="132"/>
      <c r="G168" s="132"/>
      <c r="H168" s="132"/>
    </row>
    <row r="169" spans="1:8" s="139" customFormat="1" ht="18" customHeight="1">
      <c r="A169" s="132"/>
      <c r="B169" s="138"/>
      <c r="C169" s="132"/>
      <c r="D169" s="132"/>
      <c r="E169" s="132"/>
      <c r="F169" s="132"/>
      <c r="G169" s="132"/>
      <c r="H169" s="132"/>
    </row>
    <row r="170" spans="1:8" s="139" customFormat="1" ht="18" customHeight="1">
      <c r="A170" s="132"/>
      <c r="B170" s="138"/>
      <c r="C170" s="132"/>
      <c r="D170" s="132"/>
      <c r="E170" s="132"/>
      <c r="F170" s="132"/>
      <c r="G170" s="132"/>
      <c r="H170" s="132"/>
    </row>
    <row r="171" spans="1:8" s="139" customFormat="1" ht="18" customHeight="1">
      <c r="A171" s="132"/>
      <c r="B171" s="138"/>
      <c r="C171" s="132"/>
      <c r="D171" s="132"/>
      <c r="E171" s="132"/>
      <c r="F171" s="132"/>
      <c r="G171" s="132"/>
      <c r="H171" s="132"/>
    </row>
    <row r="172" spans="1:8" s="139" customFormat="1" ht="18" customHeight="1">
      <c r="A172" s="132"/>
      <c r="B172" s="138"/>
      <c r="C172" s="132"/>
      <c r="D172" s="132"/>
      <c r="E172" s="132"/>
      <c r="F172" s="132"/>
      <c r="G172" s="132"/>
      <c r="H172" s="132"/>
    </row>
    <row r="173" spans="1:8" s="139" customFormat="1" ht="18" customHeight="1">
      <c r="A173" s="132"/>
      <c r="B173" s="138"/>
      <c r="C173" s="132"/>
      <c r="D173" s="132"/>
      <c r="E173" s="132"/>
      <c r="F173" s="132"/>
      <c r="G173" s="132"/>
      <c r="H173" s="132"/>
    </row>
    <row r="174" spans="1:8" ht="18" customHeight="1">
      <c r="A174" s="142" t="s">
        <v>46</v>
      </c>
      <c r="B174" s="142"/>
      <c r="C174" s="142"/>
      <c r="D174" s="142"/>
      <c r="E174" s="142"/>
      <c r="F174" s="142"/>
      <c r="G174" s="142"/>
      <c r="H174" s="142"/>
    </row>
    <row r="175" spans="1:8" ht="18" customHeight="1">
      <c r="A175" s="3" t="s">
        <v>16</v>
      </c>
      <c r="B175" s="3" t="s">
        <v>17</v>
      </c>
      <c r="C175" s="3" t="s">
        <v>18</v>
      </c>
      <c r="D175" s="3" t="s">
        <v>20</v>
      </c>
      <c r="E175" s="3" t="s">
        <v>21</v>
      </c>
      <c r="F175" s="3" t="s">
        <v>22</v>
      </c>
      <c r="G175" s="3" t="s">
        <v>23</v>
      </c>
      <c r="H175" s="3" t="s">
        <v>24</v>
      </c>
    </row>
    <row r="176" spans="1:8" ht="18" customHeight="1">
      <c r="A176" s="19">
        <v>1</v>
      </c>
      <c r="B176" s="22" t="s">
        <v>28</v>
      </c>
      <c r="C176" s="19">
        <v>4</v>
      </c>
      <c r="D176" s="19">
        <v>6</v>
      </c>
      <c r="E176" s="19">
        <v>10</v>
      </c>
      <c r="F176" s="19">
        <v>8</v>
      </c>
      <c r="G176" s="19">
        <v>8</v>
      </c>
      <c r="H176" s="19">
        <f t="shared" ref="H176:H208" si="8">SUM(C176:G176)</f>
        <v>36</v>
      </c>
    </row>
    <row r="177" spans="1:8" ht="18" customHeight="1">
      <c r="A177" s="19">
        <v>1</v>
      </c>
      <c r="B177" s="22" t="s">
        <v>29</v>
      </c>
      <c r="C177" s="19">
        <v>0</v>
      </c>
      <c r="D177" s="19">
        <v>10</v>
      </c>
      <c r="E177" s="19">
        <v>6</v>
      </c>
      <c r="F177" s="19">
        <v>10</v>
      </c>
      <c r="G177" s="19">
        <v>10</v>
      </c>
      <c r="H177" s="19">
        <f t="shared" si="8"/>
        <v>36</v>
      </c>
    </row>
    <row r="178" spans="1:8" ht="18" customHeight="1">
      <c r="A178" s="19">
        <v>2</v>
      </c>
      <c r="B178" s="22" t="s">
        <v>14</v>
      </c>
      <c r="C178" s="19">
        <v>10</v>
      </c>
      <c r="D178" s="19">
        <v>5</v>
      </c>
      <c r="E178" s="19">
        <v>8</v>
      </c>
      <c r="F178" s="19">
        <v>4</v>
      </c>
      <c r="G178" s="19">
        <v>1</v>
      </c>
      <c r="H178" s="19">
        <f t="shared" si="8"/>
        <v>28</v>
      </c>
    </row>
    <row r="179" spans="1:8" ht="18" customHeight="1">
      <c r="A179" s="19">
        <v>3</v>
      </c>
      <c r="B179" s="22" t="s">
        <v>27</v>
      </c>
      <c r="C179" s="19">
        <v>8</v>
      </c>
      <c r="D179" s="19">
        <v>1</v>
      </c>
      <c r="E179" s="19">
        <v>5</v>
      </c>
      <c r="F179" s="19">
        <v>6</v>
      </c>
      <c r="G179" s="19">
        <v>6</v>
      </c>
      <c r="H179" s="19">
        <f t="shared" si="8"/>
        <v>26</v>
      </c>
    </row>
    <row r="180" spans="1:8" ht="18" customHeight="1">
      <c r="A180" s="3">
        <v>4</v>
      </c>
      <c r="B180" s="15" t="s">
        <v>33</v>
      </c>
      <c r="C180" s="5">
        <v>2</v>
      </c>
      <c r="D180" s="5">
        <v>4</v>
      </c>
      <c r="E180" s="5">
        <v>4</v>
      </c>
      <c r="F180" s="5">
        <v>3</v>
      </c>
      <c r="G180" s="5">
        <v>4</v>
      </c>
      <c r="H180" s="3">
        <f t="shared" si="8"/>
        <v>17</v>
      </c>
    </row>
    <row r="181" spans="1:8" ht="18" customHeight="1">
      <c r="A181" s="3">
        <v>5</v>
      </c>
      <c r="B181" s="14" t="s">
        <v>44</v>
      </c>
      <c r="C181" s="3">
        <v>0</v>
      </c>
      <c r="D181" s="3">
        <v>8</v>
      </c>
      <c r="E181" s="3">
        <v>0</v>
      </c>
      <c r="F181" s="3">
        <v>5</v>
      </c>
      <c r="G181" s="3">
        <v>0</v>
      </c>
      <c r="H181" s="3">
        <f t="shared" si="8"/>
        <v>13</v>
      </c>
    </row>
    <row r="182" spans="1:8" ht="18" customHeight="1">
      <c r="A182" s="3">
        <v>6</v>
      </c>
      <c r="B182" s="14" t="s">
        <v>34</v>
      </c>
      <c r="C182" s="3">
        <v>5</v>
      </c>
      <c r="D182" s="3">
        <v>2</v>
      </c>
      <c r="E182" s="3">
        <v>1</v>
      </c>
      <c r="F182" s="3">
        <v>1</v>
      </c>
      <c r="G182" s="3">
        <v>3</v>
      </c>
      <c r="H182" s="3">
        <f t="shared" si="8"/>
        <v>12</v>
      </c>
    </row>
    <row r="183" spans="1:8" ht="18" customHeight="1">
      <c r="A183" s="3">
        <v>7</v>
      </c>
      <c r="B183" s="14" t="s">
        <v>39</v>
      </c>
      <c r="C183" s="3">
        <v>0</v>
      </c>
      <c r="D183" s="3">
        <v>3</v>
      </c>
      <c r="E183" s="3">
        <v>0</v>
      </c>
      <c r="F183" s="3">
        <v>2</v>
      </c>
      <c r="G183" s="3">
        <v>2</v>
      </c>
      <c r="H183" s="3">
        <f t="shared" si="8"/>
        <v>7</v>
      </c>
    </row>
    <row r="184" spans="1:8" ht="18" customHeight="1">
      <c r="A184" s="3">
        <v>8</v>
      </c>
      <c r="B184" s="14" t="s">
        <v>15</v>
      </c>
      <c r="C184" s="3">
        <v>6</v>
      </c>
      <c r="D184" s="3">
        <v>0</v>
      </c>
      <c r="E184" s="3">
        <v>0</v>
      </c>
      <c r="F184" s="3">
        <v>0</v>
      </c>
      <c r="G184" s="3">
        <v>0</v>
      </c>
      <c r="H184" s="3">
        <f t="shared" si="8"/>
        <v>6</v>
      </c>
    </row>
    <row r="185" spans="1:8" ht="18" customHeight="1">
      <c r="A185" s="3">
        <v>9</v>
      </c>
      <c r="B185" s="14" t="s">
        <v>31</v>
      </c>
      <c r="C185" s="3">
        <v>0</v>
      </c>
      <c r="D185" s="3">
        <v>0</v>
      </c>
      <c r="E185" s="3">
        <v>0</v>
      </c>
      <c r="F185" s="3">
        <v>0</v>
      </c>
      <c r="G185" s="3">
        <v>5</v>
      </c>
      <c r="H185" s="3">
        <f t="shared" si="8"/>
        <v>5</v>
      </c>
    </row>
    <row r="186" spans="1:8" ht="18" customHeight="1">
      <c r="A186" s="3">
        <v>10</v>
      </c>
      <c r="B186" s="14" t="s">
        <v>183</v>
      </c>
      <c r="C186" s="3">
        <v>3</v>
      </c>
      <c r="D186" s="3">
        <v>0</v>
      </c>
      <c r="E186" s="3">
        <v>0</v>
      </c>
      <c r="F186" s="3">
        <v>0</v>
      </c>
      <c r="G186" s="3">
        <v>0</v>
      </c>
      <c r="H186" s="3">
        <f t="shared" si="8"/>
        <v>3</v>
      </c>
    </row>
    <row r="187" spans="1:8" ht="18" customHeight="1">
      <c r="A187" s="3">
        <v>10</v>
      </c>
      <c r="B187" s="48" t="s">
        <v>165</v>
      </c>
      <c r="C187" s="3">
        <v>0</v>
      </c>
      <c r="D187" s="3">
        <v>0</v>
      </c>
      <c r="E187" s="3">
        <v>3</v>
      </c>
      <c r="F187" s="3">
        <v>0</v>
      </c>
      <c r="G187" s="3">
        <v>0</v>
      </c>
      <c r="H187" s="3">
        <f t="shared" si="8"/>
        <v>3</v>
      </c>
    </row>
    <row r="188" spans="1:8" ht="18" customHeight="1">
      <c r="A188" s="3">
        <v>11</v>
      </c>
      <c r="B188" s="48" t="s">
        <v>101</v>
      </c>
      <c r="C188" s="3">
        <v>0</v>
      </c>
      <c r="D188" s="3">
        <v>0</v>
      </c>
      <c r="E188" s="3">
        <v>2</v>
      </c>
      <c r="F188" s="3">
        <v>0</v>
      </c>
      <c r="G188" s="3">
        <v>0</v>
      </c>
      <c r="H188" s="3">
        <f t="shared" si="8"/>
        <v>2</v>
      </c>
    </row>
    <row r="189" spans="1:8" ht="18" customHeight="1">
      <c r="A189" s="3">
        <v>12</v>
      </c>
      <c r="B189" s="16" t="s">
        <v>80</v>
      </c>
      <c r="C189" s="3">
        <v>1</v>
      </c>
      <c r="D189" s="3">
        <v>0</v>
      </c>
      <c r="E189" s="3">
        <v>0</v>
      </c>
      <c r="F189" s="3">
        <v>0</v>
      </c>
      <c r="G189" s="3">
        <v>0</v>
      </c>
      <c r="H189" s="3">
        <f t="shared" si="8"/>
        <v>1</v>
      </c>
    </row>
    <row r="190" spans="1:8" ht="18" customHeight="1">
      <c r="A190" s="3">
        <v>13</v>
      </c>
      <c r="B190" s="14" t="s">
        <v>86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f t="shared" si="8"/>
        <v>0</v>
      </c>
    </row>
    <row r="191" spans="1:8" ht="18" customHeight="1">
      <c r="A191" s="3">
        <v>13</v>
      </c>
      <c r="B191" s="14" t="s">
        <v>81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f t="shared" si="8"/>
        <v>0</v>
      </c>
    </row>
    <row r="192" spans="1:8" ht="18" customHeight="1">
      <c r="A192" s="3">
        <v>13</v>
      </c>
      <c r="B192" s="14" t="s">
        <v>67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f t="shared" si="8"/>
        <v>0</v>
      </c>
    </row>
    <row r="193" spans="1:8" ht="18" customHeight="1">
      <c r="A193" s="3">
        <v>13</v>
      </c>
      <c r="B193" s="14" t="s">
        <v>37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f t="shared" si="8"/>
        <v>0</v>
      </c>
    </row>
    <row r="194" spans="1:8" ht="18" customHeight="1">
      <c r="A194" s="3">
        <v>13</v>
      </c>
      <c r="B194" s="14" t="s">
        <v>88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f t="shared" si="8"/>
        <v>0</v>
      </c>
    </row>
    <row r="195" spans="1:8" s="37" customFormat="1" ht="18" customHeight="1">
      <c r="A195" s="3">
        <v>13</v>
      </c>
      <c r="B195" s="14" t="s">
        <v>7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f t="shared" si="8"/>
        <v>0</v>
      </c>
    </row>
    <row r="196" spans="1:8" ht="18" customHeight="1">
      <c r="A196" s="3">
        <v>13</v>
      </c>
      <c r="B196" s="14" t="s">
        <v>66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f t="shared" si="8"/>
        <v>0</v>
      </c>
    </row>
    <row r="197" spans="1:8" s="37" customFormat="1" ht="18" customHeight="1">
      <c r="A197" s="3">
        <v>13</v>
      </c>
      <c r="B197" s="14" t="s">
        <v>10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f t="shared" si="8"/>
        <v>0</v>
      </c>
    </row>
    <row r="198" spans="1:8" s="37" customFormat="1" ht="18" customHeight="1">
      <c r="A198" s="3">
        <v>13</v>
      </c>
      <c r="B198" s="14" t="s">
        <v>19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f t="shared" si="8"/>
        <v>0</v>
      </c>
    </row>
    <row r="199" spans="1:8" s="37" customFormat="1" ht="18" customHeight="1">
      <c r="A199" s="3">
        <v>13</v>
      </c>
      <c r="B199" s="110" t="s">
        <v>168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f t="shared" si="8"/>
        <v>0</v>
      </c>
    </row>
    <row r="200" spans="1:8" s="37" customFormat="1" ht="18" customHeight="1">
      <c r="A200" s="3">
        <v>13</v>
      </c>
      <c r="B200" s="111" t="s">
        <v>97</v>
      </c>
      <c r="C200" s="57">
        <v>0</v>
      </c>
      <c r="D200" s="57">
        <v>0</v>
      </c>
      <c r="E200" s="57">
        <v>0</v>
      </c>
      <c r="F200" s="57">
        <v>0</v>
      </c>
      <c r="G200" s="57">
        <v>0</v>
      </c>
      <c r="H200" s="57">
        <f t="shared" si="8"/>
        <v>0</v>
      </c>
    </row>
    <row r="201" spans="1:8" s="37" customFormat="1" ht="18" customHeight="1">
      <c r="A201" s="3">
        <v>13</v>
      </c>
      <c r="B201" s="111" t="s">
        <v>68</v>
      </c>
      <c r="C201" s="57">
        <v>0</v>
      </c>
      <c r="D201" s="57">
        <v>0</v>
      </c>
      <c r="E201" s="57">
        <v>0</v>
      </c>
      <c r="F201" s="57">
        <v>0</v>
      </c>
      <c r="G201" s="57">
        <v>0</v>
      </c>
      <c r="H201" s="57">
        <f t="shared" si="8"/>
        <v>0</v>
      </c>
    </row>
    <row r="202" spans="1:8" s="37" customFormat="1" ht="18" customHeight="1">
      <c r="A202" s="3">
        <v>13</v>
      </c>
      <c r="B202" s="111" t="s">
        <v>161</v>
      </c>
      <c r="C202" s="57">
        <v>0</v>
      </c>
      <c r="D202" s="57">
        <v>0</v>
      </c>
      <c r="E202" s="57">
        <v>0</v>
      </c>
      <c r="F202" s="57">
        <v>0</v>
      </c>
      <c r="G202" s="57">
        <v>0</v>
      </c>
      <c r="H202" s="57">
        <f t="shared" si="8"/>
        <v>0</v>
      </c>
    </row>
    <row r="203" spans="1:8" s="37" customFormat="1" ht="18" customHeight="1">
      <c r="A203" s="3">
        <v>13</v>
      </c>
      <c r="B203" s="111" t="s">
        <v>162</v>
      </c>
      <c r="C203" s="57">
        <v>0</v>
      </c>
      <c r="D203" s="57">
        <v>0</v>
      </c>
      <c r="E203" s="57">
        <v>0</v>
      </c>
      <c r="F203" s="57">
        <v>0</v>
      </c>
      <c r="G203" s="57">
        <v>0</v>
      </c>
      <c r="H203" s="57">
        <f t="shared" si="8"/>
        <v>0</v>
      </c>
    </row>
    <row r="204" spans="1:8" s="37" customFormat="1" ht="18" customHeight="1">
      <c r="A204" s="3">
        <v>13</v>
      </c>
      <c r="B204" s="111" t="s">
        <v>166</v>
      </c>
      <c r="C204" s="57">
        <v>0</v>
      </c>
      <c r="D204" s="57">
        <v>0</v>
      </c>
      <c r="E204" s="57">
        <v>0</v>
      </c>
      <c r="F204" s="57">
        <v>0</v>
      </c>
      <c r="G204" s="57">
        <v>0</v>
      </c>
      <c r="H204" s="57">
        <f t="shared" si="8"/>
        <v>0</v>
      </c>
    </row>
    <row r="205" spans="1:8" s="37" customFormat="1" ht="18" customHeight="1">
      <c r="A205" s="3">
        <v>13</v>
      </c>
      <c r="B205" s="111" t="s">
        <v>8</v>
      </c>
      <c r="C205" s="57">
        <v>0</v>
      </c>
      <c r="D205" s="57">
        <v>0</v>
      </c>
      <c r="E205" s="57">
        <v>0</v>
      </c>
      <c r="F205" s="57">
        <v>0</v>
      </c>
      <c r="G205" s="57">
        <v>0</v>
      </c>
      <c r="H205" s="57">
        <f t="shared" si="8"/>
        <v>0</v>
      </c>
    </row>
    <row r="206" spans="1:8" s="37" customFormat="1" ht="18" customHeight="1">
      <c r="A206" s="3">
        <v>13</v>
      </c>
      <c r="B206" s="111" t="s">
        <v>163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f t="shared" si="8"/>
        <v>0</v>
      </c>
    </row>
    <row r="207" spans="1:8" s="37" customFormat="1" ht="18" customHeight="1">
      <c r="A207" s="3">
        <v>13</v>
      </c>
      <c r="B207" s="111" t="s">
        <v>164</v>
      </c>
      <c r="C207" s="57">
        <v>0</v>
      </c>
      <c r="D207" s="57">
        <v>0</v>
      </c>
      <c r="E207" s="57">
        <v>0</v>
      </c>
      <c r="F207" s="57">
        <v>0</v>
      </c>
      <c r="G207" s="57">
        <v>0</v>
      </c>
      <c r="H207" s="57">
        <f t="shared" si="8"/>
        <v>0</v>
      </c>
    </row>
    <row r="208" spans="1:8" s="37" customFormat="1" ht="18" customHeight="1">
      <c r="A208" s="3">
        <v>13</v>
      </c>
      <c r="B208" s="111" t="s">
        <v>98</v>
      </c>
      <c r="C208" s="57">
        <v>0</v>
      </c>
      <c r="D208" s="57">
        <v>0</v>
      </c>
      <c r="E208" s="57">
        <v>0</v>
      </c>
      <c r="F208" s="57">
        <v>0</v>
      </c>
      <c r="G208" s="57">
        <v>0</v>
      </c>
      <c r="H208" s="57">
        <f t="shared" si="8"/>
        <v>0</v>
      </c>
    </row>
    <row r="209" spans="1:8" s="37" customFormat="1" ht="18" customHeight="1">
      <c r="A209" s="3">
        <v>13</v>
      </c>
      <c r="B209" s="111" t="s">
        <v>182</v>
      </c>
      <c r="C209" s="57">
        <v>0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</row>
    <row r="210" spans="1:8" s="37" customFormat="1" ht="18" customHeight="1">
      <c r="A210" s="3">
        <v>13</v>
      </c>
      <c r="B210" s="111" t="s">
        <v>179</v>
      </c>
      <c r="C210" s="57">
        <v>0</v>
      </c>
      <c r="D210" s="57">
        <v>0</v>
      </c>
      <c r="E210" s="57">
        <v>0</v>
      </c>
      <c r="F210" s="57">
        <v>0</v>
      </c>
      <c r="G210" s="57">
        <v>0</v>
      </c>
      <c r="H210" s="57">
        <v>0</v>
      </c>
    </row>
    <row r="211" spans="1:8" s="37" customFormat="1" ht="18" customHeight="1">
      <c r="A211" s="3">
        <v>13</v>
      </c>
      <c r="B211" s="111" t="s">
        <v>167</v>
      </c>
      <c r="C211" s="57">
        <v>0</v>
      </c>
      <c r="D211" s="57">
        <v>0</v>
      </c>
      <c r="E211" s="57">
        <v>0</v>
      </c>
      <c r="F211" s="57">
        <v>0</v>
      </c>
      <c r="G211" s="57">
        <v>0</v>
      </c>
      <c r="H211" s="57">
        <f>SUM(C211:G211)</f>
        <v>0</v>
      </c>
    </row>
    <row r="212" spans="1:8" ht="15.75" customHeight="1">
      <c r="A212" s="2"/>
      <c r="B212" s="2"/>
      <c r="C212" s="2"/>
      <c r="D212" s="2"/>
      <c r="E212" s="2"/>
      <c r="F212" s="2"/>
      <c r="G212" s="2"/>
      <c r="H212" s="2"/>
    </row>
    <row r="213" spans="1:8" ht="15.75" customHeight="1">
      <c r="A213" s="2"/>
      <c r="B213" s="23" t="s">
        <v>49</v>
      </c>
      <c r="C213" s="2"/>
      <c r="D213" s="2"/>
      <c r="E213" s="2"/>
      <c r="F213" s="10" t="s">
        <v>47</v>
      </c>
      <c r="G213" s="2"/>
      <c r="H213" s="2"/>
    </row>
    <row r="214" spans="1:8" ht="15.75" customHeight="1">
      <c r="A214" s="2"/>
      <c r="B214" s="23" t="s">
        <v>184</v>
      </c>
      <c r="C214" s="2"/>
      <c r="D214" s="2"/>
      <c r="E214" s="2"/>
      <c r="F214" s="10" t="s">
        <v>48</v>
      </c>
      <c r="G214" s="2"/>
      <c r="H214" s="2"/>
    </row>
  </sheetData>
  <sortState ref="B142:H177">
    <sortCondition descending="1" ref="H142:H177"/>
  </sortState>
  <mergeCells count="12">
    <mergeCell ref="A130:H130"/>
    <mergeCell ref="A174:H174"/>
    <mergeCell ref="A1:H1"/>
    <mergeCell ref="A2:H2"/>
    <mergeCell ref="A4:H4"/>
    <mergeCell ref="A11:H11"/>
    <mergeCell ref="A21:H21"/>
    <mergeCell ref="A28:H28"/>
    <mergeCell ref="A64:H64"/>
    <mergeCell ref="A88:H88"/>
    <mergeCell ref="A98:H98"/>
    <mergeCell ref="A44:H44"/>
  </mergeCells>
  <pageMargins left="0.25" right="0.25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Etapa 1</vt:lpstr>
      <vt:lpstr>Etapa 2</vt:lpstr>
      <vt:lpstr>Etapa 3</vt:lpstr>
      <vt:lpstr>Etapa 4</vt:lpstr>
      <vt:lpstr>Etapa 5</vt:lpstr>
      <vt:lpstr>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 MATESOANE</cp:lastModifiedBy>
  <cp:lastPrinted>2017-02-25T17:14:43Z</cp:lastPrinted>
  <dcterms:modified xsi:type="dcterms:W3CDTF">2017-02-26T19:35:24Z</dcterms:modified>
</cp:coreProperties>
</file>